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drawings/drawing1.xml" ContentType="application/vnd.openxmlformats-officedocument.drawing+xml"/>
  <Override PartName="/xl/comments26.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defaultThemeVersion="166925"/>
  <xr:revisionPtr revIDLastSave="0" documentId="13_ncr:1_{04729B89-4B94-40B0-AC42-D03B16A84967}" xr6:coauthVersionLast="47" xr6:coauthVersionMax="47" xr10:uidLastSave="{00000000-0000-0000-0000-000000000000}"/>
  <bookViews>
    <workbookView xWindow="-108" yWindow="-108" windowWidth="23256" windowHeight="12456" firstSheet="1" activeTab="1" xr2:uid="{F1E4EE3E-73DC-4CA4-B3D5-8D966BAB0BD2}"/>
  </bookViews>
  <sheets>
    <sheet name="はじめに" sheetId="46" r:id="rId1"/>
    <sheet name="記入例" sheetId="42" r:id="rId2"/>
    <sheet name="金額設定" sheetId="44" r:id="rId3"/>
    <sheet name="4月 管理表" sheetId="2" r:id="rId4"/>
    <sheet name="4月 売上表" sheetId="6" r:id="rId5"/>
    <sheet name="5月 管理表" sheetId="9" r:id="rId6"/>
    <sheet name="5月 売上表" sheetId="10" r:id="rId7"/>
    <sheet name="6月 管理表" sheetId="11" r:id="rId8"/>
    <sheet name="6月 売上表" sheetId="12" r:id="rId9"/>
    <sheet name="7月 管理表" sheetId="13" r:id="rId10"/>
    <sheet name="7月 売上表" sheetId="14" r:id="rId11"/>
    <sheet name="8月 管理表" sheetId="15" r:id="rId12"/>
    <sheet name="8月 売上表" sheetId="16" r:id="rId13"/>
    <sheet name="9月 管理表" sheetId="17" r:id="rId14"/>
    <sheet name="9月 売上表" sheetId="18" r:id="rId15"/>
    <sheet name="10月 管理表" sheetId="19" r:id="rId16"/>
    <sheet name="10月 売上表" sheetId="20" r:id="rId17"/>
    <sheet name="11月 管理表" sheetId="21" r:id="rId18"/>
    <sheet name="11月 売上表" sheetId="22" r:id="rId19"/>
    <sheet name="12月 管理表" sheetId="23" r:id="rId20"/>
    <sheet name="12月 売上表" sheetId="24" r:id="rId21"/>
    <sheet name="1月 管理表" sheetId="25" r:id="rId22"/>
    <sheet name="1月 売上表" sheetId="26" r:id="rId23"/>
    <sheet name="2月 管理表" sheetId="27" r:id="rId24"/>
    <sheet name="2月 売上表" sheetId="28" r:id="rId25"/>
    <sheet name="3月 管理表" sheetId="29" r:id="rId26"/>
    <sheet name="3月 売上表" sheetId="30" r:id="rId27"/>
    <sheet name="年間売上一覧表" sheetId="8" r:id="rId28"/>
    <sheet name="ドロップダウンリスト一覧" sheetId="7" r:id="rId29"/>
  </sheets>
  <definedNames>
    <definedName name="使用年度">はじめに!$C$5</definedName>
    <definedName name="処遇改善加算率リスト">ドロップダウンリスト一覧!$H$3:$H$4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0" l="1"/>
  <c r="C36" i="30"/>
  <c r="E35" i="30"/>
  <c r="C35" i="30"/>
  <c r="E34" i="30"/>
  <c r="C34" i="30"/>
  <c r="E33" i="30"/>
  <c r="C33" i="30"/>
  <c r="E32" i="30"/>
  <c r="C32" i="30"/>
  <c r="E31" i="30"/>
  <c r="C31" i="30"/>
  <c r="E30" i="30"/>
  <c r="C30" i="30"/>
  <c r="E29" i="30"/>
  <c r="C29" i="30"/>
  <c r="E28" i="30"/>
  <c r="C28" i="30"/>
  <c r="E27" i="30"/>
  <c r="C27" i="30"/>
  <c r="E26" i="30"/>
  <c r="C26" i="30"/>
  <c r="E25" i="30"/>
  <c r="C25" i="30"/>
  <c r="E24" i="30"/>
  <c r="C24" i="30"/>
  <c r="E23" i="30"/>
  <c r="C23" i="30"/>
  <c r="E22" i="30"/>
  <c r="C22" i="30"/>
  <c r="E21" i="30"/>
  <c r="C21" i="30"/>
  <c r="E20" i="30"/>
  <c r="C20" i="30"/>
  <c r="E19" i="30"/>
  <c r="C19" i="30"/>
  <c r="E36" i="28"/>
  <c r="C36" i="28"/>
  <c r="E35" i="28"/>
  <c r="C35" i="28"/>
  <c r="E34" i="28"/>
  <c r="C34" i="28"/>
  <c r="E33" i="28"/>
  <c r="C33" i="28"/>
  <c r="E32" i="28"/>
  <c r="C32" i="28"/>
  <c r="E31" i="28"/>
  <c r="C31" i="28"/>
  <c r="E30" i="28"/>
  <c r="C30" i="28"/>
  <c r="E29" i="28"/>
  <c r="C29" i="28"/>
  <c r="E28" i="28"/>
  <c r="C28" i="28"/>
  <c r="E27" i="28"/>
  <c r="C27" i="28"/>
  <c r="E26" i="28"/>
  <c r="C26" i="28"/>
  <c r="E25" i="28"/>
  <c r="C25" i="28"/>
  <c r="E24" i="28"/>
  <c r="C24" i="28"/>
  <c r="E23" i="28"/>
  <c r="C23" i="28"/>
  <c r="E22" i="28"/>
  <c r="C22" i="28"/>
  <c r="E21" i="28"/>
  <c r="C21" i="28"/>
  <c r="E20" i="28"/>
  <c r="C20" i="28"/>
  <c r="E19" i="28"/>
  <c r="C19" i="28"/>
  <c r="E36" i="26"/>
  <c r="C36" i="26"/>
  <c r="E35" i="26"/>
  <c r="C35" i="26"/>
  <c r="E34" i="26"/>
  <c r="C34" i="26"/>
  <c r="E33" i="26"/>
  <c r="C33" i="26"/>
  <c r="E32" i="26"/>
  <c r="C32" i="26"/>
  <c r="E31" i="26"/>
  <c r="C31" i="26"/>
  <c r="E30" i="26"/>
  <c r="C30" i="26"/>
  <c r="E29" i="26"/>
  <c r="C29" i="26"/>
  <c r="E28" i="26"/>
  <c r="C28" i="26"/>
  <c r="E27" i="26"/>
  <c r="C27" i="26"/>
  <c r="E26" i="26"/>
  <c r="C26" i="26"/>
  <c r="E25" i="26"/>
  <c r="C25" i="26"/>
  <c r="E24" i="26"/>
  <c r="C24" i="26"/>
  <c r="E23" i="26"/>
  <c r="C23" i="26"/>
  <c r="E22" i="26"/>
  <c r="C22" i="26"/>
  <c r="E21" i="26"/>
  <c r="C21" i="26"/>
  <c r="E20" i="26"/>
  <c r="C20" i="26"/>
  <c r="E19" i="26"/>
  <c r="C19" i="26"/>
  <c r="E36" i="24"/>
  <c r="C36" i="24"/>
  <c r="E35" i="24"/>
  <c r="C35" i="24"/>
  <c r="E34" i="24"/>
  <c r="C34" i="24"/>
  <c r="E33" i="24"/>
  <c r="C33" i="24"/>
  <c r="E32" i="24"/>
  <c r="C32" i="24"/>
  <c r="E31" i="24"/>
  <c r="C31" i="24"/>
  <c r="E30" i="24"/>
  <c r="C30" i="24"/>
  <c r="E29" i="24"/>
  <c r="C29" i="24"/>
  <c r="E28" i="24"/>
  <c r="C28" i="24"/>
  <c r="E27" i="24"/>
  <c r="C27" i="24"/>
  <c r="E26" i="24"/>
  <c r="C26" i="24"/>
  <c r="E25" i="24"/>
  <c r="C25" i="24"/>
  <c r="E24" i="24"/>
  <c r="C24" i="24"/>
  <c r="E23" i="24"/>
  <c r="C23" i="24"/>
  <c r="E22" i="24"/>
  <c r="C22" i="24"/>
  <c r="E21" i="24"/>
  <c r="C21" i="24"/>
  <c r="E20" i="24"/>
  <c r="C20" i="24"/>
  <c r="E19" i="24"/>
  <c r="C19" i="24"/>
  <c r="E36" i="22"/>
  <c r="C36" i="22"/>
  <c r="E35" i="22"/>
  <c r="C35" i="22"/>
  <c r="E34" i="22"/>
  <c r="C34" i="22"/>
  <c r="E33" i="22"/>
  <c r="C33" i="22"/>
  <c r="E32" i="22"/>
  <c r="C32" i="22"/>
  <c r="E31" i="22"/>
  <c r="C31" i="22"/>
  <c r="E30" i="22"/>
  <c r="C30" i="22"/>
  <c r="E29" i="22"/>
  <c r="C29" i="22"/>
  <c r="E28" i="22"/>
  <c r="C28" i="22"/>
  <c r="E27" i="22"/>
  <c r="C27" i="22"/>
  <c r="E26" i="22"/>
  <c r="C26" i="22"/>
  <c r="E25" i="22"/>
  <c r="C25" i="22"/>
  <c r="E24" i="22"/>
  <c r="C24" i="22"/>
  <c r="E23" i="22"/>
  <c r="C23" i="22"/>
  <c r="E22" i="22"/>
  <c r="C22" i="22"/>
  <c r="E21" i="22"/>
  <c r="C21" i="22"/>
  <c r="E20" i="22"/>
  <c r="C20" i="22"/>
  <c r="E19" i="22"/>
  <c r="C19" i="22"/>
  <c r="E36" i="20"/>
  <c r="C36" i="20"/>
  <c r="E35" i="20"/>
  <c r="C35" i="20"/>
  <c r="E34" i="20"/>
  <c r="C34" i="20"/>
  <c r="E33" i="20"/>
  <c r="C33" i="20"/>
  <c r="E32" i="20"/>
  <c r="C32" i="20"/>
  <c r="E31" i="20"/>
  <c r="C31" i="20"/>
  <c r="E30" i="20"/>
  <c r="C30" i="20"/>
  <c r="E29" i="20"/>
  <c r="C29" i="20"/>
  <c r="E28" i="20"/>
  <c r="C28" i="20"/>
  <c r="E27" i="20"/>
  <c r="C27" i="20"/>
  <c r="E26" i="20"/>
  <c r="C26" i="20"/>
  <c r="E25" i="20"/>
  <c r="C25" i="20"/>
  <c r="E24" i="20"/>
  <c r="C24" i="20"/>
  <c r="E23" i="20"/>
  <c r="C23" i="20"/>
  <c r="E22" i="20"/>
  <c r="C22" i="20"/>
  <c r="E21" i="20"/>
  <c r="C21" i="20"/>
  <c r="E20" i="20"/>
  <c r="C20" i="20"/>
  <c r="E19" i="20"/>
  <c r="C19" i="20"/>
  <c r="E36" i="18"/>
  <c r="C36" i="18"/>
  <c r="E35" i="18"/>
  <c r="C35" i="18"/>
  <c r="E34" i="18"/>
  <c r="C34" i="18"/>
  <c r="E33" i="18"/>
  <c r="C33" i="18"/>
  <c r="E32" i="18"/>
  <c r="C32" i="18"/>
  <c r="E31" i="18"/>
  <c r="C31" i="18"/>
  <c r="E30" i="18"/>
  <c r="C30" i="18"/>
  <c r="E29" i="18"/>
  <c r="C29" i="18"/>
  <c r="E28" i="18"/>
  <c r="C28" i="18"/>
  <c r="E27" i="18"/>
  <c r="C27" i="18"/>
  <c r="E26" i="18"/>
  <c r="C26" i="18"/>
  <c r="E25" i="18"/>
  <c r="C25" i="18"/>
  <c r="E24" i="18"/>
  <c r="C24" i="18"/>
  <c r="E23" i="18"/>
  <c r="C23" i="18"/>
  <c r="E22" i="18"/>
  <c r="C22" i="18"/>
  <c r="E21" i="18"/>
  <c r="C21" i="18"/>
  <c r="E20" i="18"/>
  <c r="C20" i="18"/>
  <c r="E19" i="18"/>
  <c r="C19" i="18"/>
  <c r="E36" i="16"/>
  <c r="C36" i="16"/>
  <c r="E35" i="16"/>
  <c r="C35" i="16"/>
  <c r="E34" i="16"/>
  <c r="C34" i="16"/>
  <c r="E33" i="16"/>
  <c r="C33" i="16"/>
  <c r="E32" i="16"/>
  <c r="C32" i="16"/>
  <c r="E31" i="16"/>
  <c r="C31" i="16"/>
  <c r="E30" i="16"/>
  <c r="C30" i="16"/>
  <c r="E29" i="16"/>
  <c r="C29" i="16"/>
  <c r="E28" i="16"/>
  <c r="C28" i="16"/>
  <c r="E27" i="16"/>
  <c r="C27" i="16"/>
  <c r="E26" i="16"/>
  <c r="C26" i="16"/>
  <c r="E25" i="16"/>
  <c r="C25" i="16"/>
  <c r="E24" i="16"/>
  <c r="C24" i="16"/>
  <c r="E23" i="16"/>
  <c r="C23" i="16"/>
  <c r="E22" i="16"/>
  <c r="C22" i="16"/>
  <c r="E21" i="16"/>
  <c r="C21" i="16"/>
  <c r="E20" i="16"/>
  <c r="C20" i="16"/>
  <c r="E19" i="16"/>
  <c r="C19" i="16"/>
  <c r="E36" i="14"/>
  <c r="C36" i="14"/>
  <c r="E35" i="14"/>
  <c r="C35" i="14"/>
  <c r="E34" i="14"/>
  <c r="C34" i="14"/>
  <c r="E33" i="14"/>
  <c r="C33" i="14"/>
  <c r="E32" i="14"/>
  <c r="C32" i="14"/>
  <c r="E31" i="14"/>
  <c r="C31" i="14"/>
  <c r="E30" i="14"/>
  <c r="C30" i="14"/>
  <c r="E29" i="14"/>
  <c r="C29" i="14"/>
  <c r="E28" i="14"/>
  <c r="C28" i="14"/>
  <c r="E27" i="14"/>
  <c r="C27" i="14"/>
  <c r="E26" i="14"/>
  <c r="C26" i="14"/>
  <c r="E25" i="14"/>
  <c r="C25" i="14"/>
  <c r="E24" i="14"/>
  <c r="C24" i="14"/>
  <c r="E23" i="14"/>
  <c r="C23" i="14"/>
  <c r="E22" i="14"/>
  <c r="C22" i="14"/>
  <c r="E21" i="14"/>
  <c r="C21" i="14"/>
  <c r="E20" i="14"/>
  <c r="C20" i="14"/>
  <c r="E19" i="14"/>
  <c r="C19" i="14"/>
  <c r="E36" i="12"/>
  <c r="C36" i="12"/>
  <c r="E35" i="12"/>
  <c r="C35" i="12"/>
  <c r="E34" i="12"/>
  <c r="C34" i="12"/>
  <c r="E33" i="12"/>
  <c r="C33" i="12"/>
  <c r="E32" i="12"/>
  <c r="C32" i="12"/>
  <c r="E31" i="12"/>
  <c r="C31" i="12"/>
  <c r="E30" i="12"/>
  <c r="C30" i="12"/>
  <c r="E29" i="12"/>
  <c r="C29" i="12"/>
  <c r="E28" i="12"/>
  <c r="C28" i="12"/>
  <c r="E27" i="12"/>
  <c r="C27" i="12"/>
  <c r="E26" i="12"/>
  <c r="C26" i="12"/>
  <c r="E25" i="12"/>
  <c r="C25" i="12"/>
  <c r="E24" i="12"/>
  <c r="C24" i="12"/>
  <c r="E23" i="12"/>
  <c r="C23" i="12"/>
  <c r="E22" i="12"/>
  <c r="C22" i="12"/>
  <c r="E21" i="12"/>
  <c r="C21" i="12"/>
  <c r="E20" i="12"/>
  <c r="C20" i="12"/>
  <c r="E19" i="12"/>
  <c r="C19" i="12"/>
  <c r="E36" i="10"/>
  <c r="C36" i="10"/>
  <c r="E35" i="10"/>
  <c r="C35" i="10"/>
  <c r="E34" i="10"/>
  <c r="C34" i="10"/>
  <c r="E33" i="10"/>
  <c r="C33" i="10"/>
  <c r="E32" i="10"/>
  <c r="C32" i="10"/>
  <c r="E31" i="10"/>
  <c r="C31" i="10"/>
  <c r="E30" i="10"/>
  <c r="C30" i="10"/>
  <c r="E29" i="10"/>
  <c r="C29" i="10"/>
  <c r="E28" i="10"/>
  <c r="C28" i="10"/>
  <c r="E27" i="10"/>
  <c r="C27" i="10"/>
  <c r="E26" i="10"/>
  <c r="C26" i="10"/>
  <c r="E25" i="10"/>
  <c r="C25" i="10"/>
  <c r="E24" i="10"/>
  <c r="C24" i="10"/>
  <c r="E23" i="10"/>
  <c r="C23" i="10"/>
  <c r="E22" i="10"/>
  <c r="C22" i="10"/>
  <c r="E21" i="10"/>
  <c r="C21" i="10"/>
  <c r="E20" i="10"/>
  <c r="C20" i="10"/>
  <c r="E19" i="10"/>
  <c r="C19" i="10"/>
  <c r="E36" i="6"/>
  <c r="F36" i="6" s="1"/>
  <c r="C36" i="6"/>
  <c r="D36" i="6" s="1"/>
  <c r="E35" i="6"/>
  <c r="F35" i="6" s="1"/>
  <c r="C35" i="6"/>
  <c r="D35" i="6" s="1"/>
  <c r="E34" i="6"/>
  <c r="F34" i="6" s="1"/>
  <c r="C34" i="6"/>
  <c r="D34" i="6" s="1"/>
  <c r="E33" i="6"/>
  <c r="F33" i="6" s="1"/>
  <c r="C33" i="6"/>
  <c r="D33" i="6" s="1"/>
  <c r="E32" i="6"/>
  <c r="F32" i="6" s="1"/>
  <c r="C32" i="6"/>
  <c r="D32" i="6" s="1"/>
  <c r="E31" i="6"/>
  <c r="F31" i="6" s="1"/>
  <c r="C31" i="6"/>
  <c r="D31" i="6" s="1"/>
  <c r="E30" i="6"/>
  <c r="F30" i="6" s="1"/>
  <c r="C30" i="6"/>
  <c r="D30" i="6" s="1"/>
  <c r="E29" i="6"/>
  <c r="F29" i="6" s="1"/>
  <c r="C29" i="6"/>
  <c r="D29" i="6" s="1"/>
  <c r="E28" i="6"/>
  <c r="F28" i="6" s="1"/>
  <c r="C28" i="6"/>
  <c r="D28" i="6" s="1"/>
  <c r="E27" i="6"/>
  <c r="F27" i="6" s="1"/>
  <c r="C27" i="6"/>
  <c r="D27" i="6" s="1"/>
  <c r="E26" i="6"/>
  <c r="F26" i="6" s="1"/>
  <c r="C26" i="6"/>
  <c r="D26" i="6" s="1"/>
  <c r="E25" i="6"/>
  <c r="F25" i="6" s="1"/>
  <c r="C25" i="6"/>
  <c r="D25" i="6" s="1"/>
  <c r="E24" i="6"/>
  <c r="F24" i="6" s="1"/>
  <c r="C24" i="6"/>
  <c r="D24" i="6" s="1"/>
  <c r="E23" i="6"/>
  <c r="F23" i="6" s="1"/>
  <c r="C23" i="6"/>
  <c r="D23" i="6" s="1"/>
  <c r="E22" i="6"/>
  <c r="F22" i="6" s="1"/>
  <c r="C22" i="6"/>
  <c r="D22" i="6" s="1"/>
  <c r="E21" i="6"/>
  <c r="F21" i="6" s="1"/>
  <c r="C21" i="6"/>
  <c r="D21" i="6" s="1"/>
  <c r="E20" i="6"/>
  <c r="F20" i="6" s="1"/>
  <c r="C20" i="6"/>
  <c r="E19" i="6"/>
  <c r="C19" i="6"/>
  <c r="D19" i="6" s="1"/>
  <c r="E60" i="30"/>
  <c r="C60" i="30"/>
  <c r="M18" i="8" s="1"/>
  <c r="E51" i="30"/>
  <c r="E48" i="30"/>
  <c r="C48" i="30"/>
  <c r="E47" i="30"/>
  <c r="C47" i="30"/>
  <c r="E46" i="30"/>
  <c r="C46" i="30"/>
  <c r="E45" i="30"/>
  <c r="C45" i="30"/>
  <c r="E44" i="30"/>
  <c r="C44" i="30"/>
  <c r="C49" i="30" s="1"/>
  <c r="B38" i="30"/>
  <c r="B2" i="30"/>
  <c r="E60" i="28"/>
  <c r="C60" i="28"/>
  <c r="E51" i="28"/>
  <c r="E48" i="28"/>
  <c r="C48" i="28"/>
  <c r="E47" i="28"/>
  <c r="C47" i="28"/>
  <c r="E46" i="28"/>
  <c r="C46" i="28"/>
  <c r="E45" i="28"/>
  <c r="C45" i="28"/>
  <c r="E44" i="28"/>
  <c r="C44" i="28"/>
  <c r="B38" i="28"/>
  <c r="B2" i="28"/>
  <c r="E60" i="26"/>
  <c r="C60" i="26"/>
  <c r="E51" i="26"/>
  <c r="E48" i="26"/>
  <c r="C48" i="26"/>
  <c r="E47" i="26"/>
  <c r="C47" i="26"/>
  <c r="E46" i="26"/>
  <c r="C46" i="26"/>
  <c r="E45" i="26"/>
  <c r="C45" i="26"/>
  <c r="E44" i="26"/>
  <c r="E49" i="26" s="1"/>
  <c r="C44" i="26"/>
  <c r="C49" i="26" s="1"/>
  <c r="B38" i="26"/>
  <c r="B2" i="26"/>
  <c r="E60" i="24"/>
  <c r="C60" i="24"/>
  <c r="E51" i="24"/>
  <c r="E48" i="24"/>
  <c r="C48" i="24"/>
  <c r="E47" i="24"/>
  <c r="C47" i="24"/>
  <c r="E46" i="24"/>
  <c r="C46" i="24"/>
  <c r="E45" i="24"/>
  <c r="C45" i="24"/>
  <c r="E44" i="24"/>
  <c r="E49" i="24" s="1"/>
  <c r="C44" i="24"/>
  <c r="B38" i="24"/>
  <c r="B2" i="24"/>
  <c r="E60" i="22"/>
  <c r="C60" i="22"/>
  <c r="E51" i="22"/>
  <c r="E48" i="22"/>
  <c r="C48" i="22"/>
  <c r="E47" i="22"/>
  <c r="C47" i="22"/>
  <c r="E46" i="22"/>
  <c r="C46" i="22"/>
  <c r="E45" i="22"/>
  <c r="C45" i="22"/>
  <c r="E44" i="22"/>
  <c r="E49" i="22" s="1"/>
  <c r="C44" i="22"/>
  <c r="B38" i="22"/>
  <c r="B2" i="22"/>
  <c r="E60" i="20"/>
  <c r="C60" i="20"/>
  <c r="E51" i="20"/>
  <c r="E48" i="20"/>
  <c r="C48" i="20"/>
  <c r="E47" i="20"/>
  <c r="C47" i="20"/>
  <c r="E46" i="20"/>
  <c r="C46" i="20"/>
  <c r="E45" i="20"/>
  <c r="C45" i="20"/>
  <c r="E44" i="20"/>
  <c r="E49" i="20" s="1"/>
  <c r="C44" i="20"/>
  <c r="C49" i="20" s="1"/>
  <c r="B38" i="20"/>
  <c r="B2" i="20"/>
  <c r="E60" i="18"/>
  <c r="C60" i="18"/>
  <c r="E51" i="18"/>
  <c r="E48" i="18"/>
  <c r="C48" i="18"/>
  <c r="E47" i="18"/>
  <c r="C47" i="18"/>
  <c r="E46" i="18"/>
  <c r="C46" i="18"/>
  <c r="E45" i="18"/>
  <c r="C45" i="18"/>
  <c r="E44" i="18"/>
  <c r="E49" i="18" s="1"/>
  <c r="C44" i="18"/>
  <c r="C49" i="18" s="1"/>
  <c r="B38" i="18"/>
  <c r="B2" i="18"/>
  <c r="E60" i="16"/>
  <c r="C60" i="16"/>
  <c r="E51" i="16"/>
  <c r="E48" i="16"/>
  <c r="C48" i="16"/>
  <c r="E47" i="16"/>
  <c r="C47" i="16"/>
  <c r="E46" i="16"/>
  <c r="C46" i="16"/>
  <c r="E45" i="16"/>
  <c r="C45" i="16"/>
  <c r="E44" i="16"/>
  <c r="E49" i="16" s="1"/>
  <c r="C44" i="16"/>
  <c r="C49" i="16" s="1"/>
  <c r="B38" i="16"/>
  <c r="B2" i="16"/>
  <c r="E60" i="14"/>
  <c r="C60" i="14"/>
  <c r="I9" i="8" s="1"/>
  <c r="E51" i="14"/>
  <c r="E48" i="14"/>
  <c r="C48" i="14"/>
  <c r="E47" i="14"/>
  <c r="C47" i="14"/>
  <c r="E46" i="14"/>
  <c r="C46" i="14"/>
  <c r="E45" i="14"/>
  <c r="C45" i="14"/>
  <c r="E44" i="14"/>
  <c r="E49" i="14" s="1"/>
  <c r="C44" i="14"/>
  <c r="C49" i="14" s="1"/>
  <c r="B38" i="14"/>
  <c r="B2" i="14"/>
  <c r="E60" i="12"/>
  <c r="C60" i="12"/>
  <c r="E51" i="12"/>
  <c r="E48" i="12"/>
  <c r="C48" i="12"/>
  <c r="E47" i="12"/>
  <c r="C47" i="12"/>
  <c r="E46" i="12"/>
  <c r="C46" i="12"/>
  <c r="E45" i="12"/>
  <c r="C45" i="12"/>
  <c r="E44" i="12"/>
  <c r="E49" i="12" s="1"/>
  <c r="C44" i="12"/>
  <c r="C49" i="12" s="1"/>
  <c r="B38" i="12"/>
  <c r="B2" i="12"/>
  <c r="E60" i="10"/>
  <c r="C60" i="10"/>
  <c r="E51" i="10"/>
  <c r="E48" i="10"/>
  <c r="C48" i="10"/>
  <c r="E47" i="10"/>
  <c r="C47" i="10"/>
  <c r="E46" i="10"/>
  <c r="C46" i="10"/>
  <c r="E45" i="10"/>
  <c r="C45" i="10"/>
  <c r="E44" i="10"/>
  <c r="E49" i="10" s="1"/>
  <c r="C44" i="10"/>
  <c r="C49" i="10" s="1"/>
  <c r="B38" i="10"/>
  <c r="B2" i="10"/>
  <c r="E60" i="6"/>
  <c r="C60" i="6"/>
  <c r="C9" i="8" s="1"/>
  <c r="F59" i="6"/>
  <c r="D59" i="6"/>
  <c r="F58" i="6"/>
  <c r="D58" i="6"/>
  <c r="F57" i="6"/>
  <c r="D57" i="6"/>
  <c r="F56" i="6"/>
  <c r="D56" i="6"/>
  <c r="F55" i="6"/>
  <c r="F60" i="6" s="1"/>
  <c r="D55" i="6"/>
  <c r="D60" i="6" s="1"/>
  <c r="F53" i="6"/>
  <c r="D53" i="6"/>
  <c r="D12" i="6" s="1"/>
  <c r="E51" i="6"/>
  <c r="E48" i="6"/>
  <c r="F48" i="6" s="1"/>
  <c r="C48" i="6"/>
  <c r="D48" i="6" s="1"/>
  <c r="E47" i="6"/>
  <c r="F47" i="6" s="1"/>
  <c r="C47" i="6"/>
  <c r="D47" i="6" s="1"/>
  <c r="E46" i="6"/>
  <c r="F46" i="6" s="1"/>
  <c r="C46" i="6"/>
  <c r="D46" i="6" s="1"/>
  <c r="E45" i="6"/>
  <c r="F45" i="6" s="1"/>
  <c r="C45" i="6"/>
  <c r="D45" i="6" s="1"/>
  <c r="E44" i="6"/>
  <c r="C44" i="6"/>
  <c r="B38" i="6"/>
  <c r="F37" i="6"/>
  <c r="D37" i="6"/>
  <c r="B2" i="6"/>
  <c r="E55" i="42"/>
  <c r="E54" i="42"/>
  <c r="E53" i="42"/>
  <c r="E52" i="42"/>
  <c r="E51" i="42"/>
  <c r="N3" i="42"/>
  <c r="N2" i="42"/>
  <c r="M17" i="8"/>
  <c r="K17" i="8"/>
  <c r="I17" i="8"/>
  <c r="G17" i="8"/>
  <c r="E17" i="8"/>
  <c r="C17" i="8"/>
  <c r="M8" i="8"/>
  <c r="K8" i="8"/>
  <c r="I8" i="8"/>
  <c r="G8" i="8"/>
  <c r="E8" i="8"/>
  <c r="C8" i="8"/>
  <c r="N13" i="42"/>
  <c r="N12" i="42"/>
  <c r="N11" i="42"/>
  <c r="N10" i="42"/>
  <c r="N9" i="42"/>
  <c r="N8" i="42"/>
  <c r="N7" i="42"/>
  <c r="K13" i="42"/>
  <c r="K12" i="42"/>
  <c r="K11" i="42"/>
  <c r="K10" i="42"/>
  <c r="K9" i="42"/>
  <c r="K8" i="42"/>
  <c r="K7" i="42"/>
  <c r="D7" i="42"/>
  <c r="A2" i="8"/>
  <c r="A2" i="29"/>
  <c r="A2" i="27"/>
  <c r="A2" i="25"/>
  <c r="A2" i="23"/>
  <c r="A2" i="21"/>
  <c r="A2" i="19"/>
  <c r="A2" i="17"/>
  <c r="A2" i="15"/>
  <c r="A2" i="13"/>
  <c r="A2" i="11"/>
  <c r="A2" i="9"/>
  <c r="A2" i="2"/>
  <c r="C36" i="44"/>
  <c r="C35" i="44"/>
  <c r="C34" i="44"/>
  <c r="C33" i="44"/>
  <c r="C32" i="44"/>
  <c r="C31" i="44"/>
  <c r="C29" i="44"/>
  <c r="C28" i="44"/>
  <c r="C27" i="44"/>
  <c r="C25" i="44"/>
  <c r="D25" i="44" s="1"/>
  <c r="E25" i="44" s="1"/>
  <c r="F25" i="44" s="1"/>
  <c r="C24" i="44"/>
  <c r="C23" i="44"/>
  <c r="C22" i="44"/>
  <c r="C21" i="44"/>
  <c r="C20" i="44"/>
  <c r="D20" i="44" s="1"/>
  <c r="C19" i="44"/>
  <c r="C18" i="44"/>
  <c r="D18" i="44" s="1"/>
  <c r="C17" i="44"/>
  <c r="C16" i="44"/>
  <c r="C15" i="44"/>
  <c r="C14" i="44"/>
  <c r="D14" i="44" s="1"/>
  <c r="E14" i="44" s="1"/>
  <c r="F14" i="44" s="1"/>
  <c r="C13" i="44"/>
  <c r="C12" i="44"/>
  <c r="C11" i="44"/>
  <c r="D11" i="44" s="1"/>
  <c r="C10" i="44"/>
  <c r="D10" i="44" s="1"/>
  <c r="E10" i="44" s="1"/>
  <c r="C9" i="44"/>
  <c r="D9" i="44" s="1"/>
  <c r="E9" i="44" s="1"/>
  <c r="C8" i="44"/>
  <c r="E9" i="8" l="1"/>
  <c r="C49" i="24"/>
  <c r="C49" i="28"/>
  <c r="E49" i="28"/>
  <c r="C49" i="22"/>
  <c r="M9" i="8"/>
  <c r="E49" i="30"/>
  <c r="E42" i="30"/>
  <c r="F44" i="6"/>
  <c r="F49" i="6" s="1"/>
  <c r="E49" i="6"/>
  <c r="D44" i="6"/>
  <c r="D49" i="6" s="1"/>
  <c r="D11" i="6" s="1"/>
  <c r="C49" i="6"/>
  <c r="C6" i="8" s="1"/>
  <c r="D59" i="10"/>
  <c r="F59" i="10"/>
  <c r="F58" i="10"/>
  <c r="D58" i="10"/>
  <c r="F57" i="10"/>
  <c r="D57" i="10"/>
  <c r="D56" i="10"/>
  <c r="F56" i="10"/>
  <c r="D32" i="44"/>
  <c r="E32" i="44" s="1"/>
  <c r="F55" i="10"/>
  <c r="F60" i="10" s="1"/>
  <c r="D55" i="10"/>
  <c r="D53" i="10"/>
  <c r="D12" i="10" s="1"/>
  <c r="F53" i="10"/>
  <c r="D29" i="44"/>
  <c r="E29" i="44" s="1"/>
  <c r="F48" i="10"/>
  <c r="D48" i="10"/>
  <c r="D28" i="44"/>
  <c r="E28" i="44" s="1"/>
  <c r="F47" i="10"/>
  <c r="D47" i="10"/>
  <c r="D27" i="44"/>
  <c r="F45" i="10"/>
  <c r="D46" i="10"/>
  <c r="D44" i="10"/>
  <c r="F46" i="10"/>
  <c r="F44" i="10"/>
  <c r="D45" i="10"/>
  <c r="F37" i="10"/>
  <c r="D37" i="10"/>
  <c r="F36" i="10"/>
  <c r="D36" i="10"/>
  <c r="D35" i="10"/>
  <c r="F35" i="10"/>
  <c r="D34" i="10"/>
  <c r="F34" i="10"/>
  <c r="F33" i="10"/>
  <c r="D33" i="10"/>
  <c r="F33" i="12"/>
  <c r="D33" i="12"/>
  <c r="F32" i="10"/>
  <c r="D32" i="10"/>
  <c r="F31" i="10"/>
  <c r="D31" i="12"/>
  <c r="F31" i="12"/>
  <c r="D31" i="10"/>
  <c r="F30" i="10"/>
  <c r="D30" i="10"/>
  <c r="D29" i="10"/>
  <c r="F29" i="10"/>
  <c r="D28" i="10"/>
  <c r="F28" i="10"/>
  <c r="D27" i="16"/>
  <c r="D27" i="14"/>
  <c r="D27" i="12"/>
  <c r="D27" i="10"/>
  <c r="F27" i="16"/>
  <c r="F27" i="14"/>
  <c r="F27" i="12"/>
  <c r="F27" i="10"/>
  <c r="D26" i="10"/>
  <c r="F26" i="10"/>
  <c r="F25" i="10"/>
  <c r="D25" i="10"/>
  <c r="F24" i="12"/>
  <c r="D24" i="10"/>
  <c r="D24" i="12"/>
  <c r="F24" i="10"/>
  <c r="D23" i="14"/>
  <c r="F21" i="14"/>
  <c r="D23" i="12"/>
  <c r="D22" i="12"/>
  <c r="F23" i="10"/>
  <c r="D21" i="10"/>
  <c r="F23" i="14"/>
  <c r="F22" i="14"/>
  <c r="D22" i="14"/>
  <c r="D21" i="14"/>
  <c r="F23" i="12"/>
  <c r="F22" i="12"/>
  <c r="F21" i="12"/>
  <c r="D23" i="10"/>
  <c r="D22" i="10"/>
  <c r="D21" i="12"/>
  <c r="F22" i="10"/>
  <c r="F21" i="10"/>
  <c r="F20" i="14"/>
  <c r="D20" i="14"/>
  <c r="F20" i="12"/>
  <c r="D20" i="12"/>
  <c r="F20" i="10"/>
  <c r="D20" i="10"/>
  <c r="E40" i="30"/>
  <c r="E38" i="30"/>
  <c r="C40" i="30"/>
  <c r="C38" i="30"/>
  <c r="E40" i="28"/>
  <c r="E38" i="28"/>
  <c r="C40" i="28"/>
  <c r="C38" i="28"/>
  <c r="E40" i="26"/>
  <c r="E38" i="26"/>
  <c r="C40" i="26"/>
  <c r="C38" i="26"/>
  <c r="E40" i="24"/>
  <c r="E38" i="24"/>
  <c r="C40" i="24"/>
  <c r="C38" i="24"/>
  <c r="E40" i="22"/>
  <c r="E38" i="22"/>
  <c r="C38" i="22"/>
  <c r="C40" i="22"/>
  <c r="E38" i="20"/>
  <c r="E40" i="20"/>
  <c r="C38" i="20"/>
  <c r="C40" i="20"/>
  <c r="E40" i="18"/>
  <c r="E38" i="18"/>
  <c r="C38" i="18"/>
  <c r="C40" i="18"/>
  <c r="E38" i="16"/>
  <c r="E40" i="16"/>
  <c r="C38" i="16"/>
  <c r="D38" i="16" s="1"/>
  <c r="C40" i="16"/>
  <c r="E40" i="14"/>
  <c r="E38" i="14"/>
  <c r="F19" i="14"/>
  <c r="C38" i="14"/>
  <c r="D38" i="14" s="1"/>
  <c r="D19" i="14"/>
  <c r="C40" i="14"/>
  <c r="E40" i="12"/>
  <c r="E38" i="12"/>
  <c r="F19" i="12"/>
  <c r="C40" i="12"/>
  <c r="C38" i="12"/>
  <c r="D38" i="12" s="1"/>
  <c r="D19" i="12"/>
  <c r="E40" i="10"/>
  <c r="E38" i="10"/>
  <c r="F19" i="10"/>
  <c r="C38" i="10"/>
  <c r="D38" i="10" s="1"/>
  <c r="D19" i="10"/>
  <c r="C40" i="10"/>
  <c r="C38" i="6"/>
  <c r="D38" i="6" s="1"/>
  <c r="C40" i="6"/>
  <c r="D20" i="6"/>
  <c r="E40" i="6"/>
  <c r="E38" i="6"/>
  <c r="F19" i="6"/>
  <c r="E42" i="28"/>
  <c r="E42" i="26"/>
  <c r="E42" i="24"/>
  <c r="E42" i="22"/>
  <c r="E42" i="20"/>
  <c r="E42" i="18"/>
  <c r="E42" i="16"/>
  <c r="E42" i="14"/>
  <c r="E42" i="12"/>
  <c r="E42" i="10"/>
  <c r="E42" i="6"/>
  <c r="G9" i="8"/>
  <c r="N4" i="42"/>
  <c r="G18" i="8"/>
  <c r="K18" i="8"/>
  <c r="C18" i="8"/>
  <c r="I18" i="8"/>
  <c r="K9" i="8"/>
  <c r="O17" i="8"/>
  <c r="E18" i="8"/>
  <c r="D14" i="6"/>
  <c r="B8" i="8"/>
  <c r="D24" i="44"/>
  <c r="E20" i="44"/>
  <c r="E18" i="44"/>
  <c r="E11" i="44"/>
  <c r="F10" i="44"/>
  <c r="F9" i="44"/>
  <c r="D8" i="44"/>
  <c r="O8" i="8"/>
  <c r="D36" i="44"/>
  <c r="D35" i="44"/>
  <c r="D34" i="44"/>
  <c r="D33" i="44"/>
  <c r="D31" i="44"/>
  <c r="G25" i="44"/>
  <c r="D23" i="44"/>
  <c r="D22" i="44"/>
  <c r="D21" i="44"/>
  <c r="D19" i="44"/>
  <c r="D17" i="44"/>
  <c r="D16" i="44"/>
  <c r="D15" i="44"/>
  <c r="G14" i="44"/>
  <c r="D13" i="44"/>
  <c r="D12" i="44"/>
  <c r="D60" i="10" l="1"/>
  <c r="D14" i="10" s="1"/>
  <c r="F49" i="10"/>
  <c r="F55" i="12"/>
  <c r="D55" i="12"/>
  <c r="F19" i="16"/>
  <c r="D19" i="16"/>
  <c r="F55" i="14"/>
  <c r="D55" i="14"/>
  <c r="D59" i="12"/>
  <c r="F59" i="12"/>
  <c r="F58" i="12"/>
  <c r="D58" i="12"/>
  <c r="F57" i="12"/>
  <c r="D57" i="12"/>
  <c r="F56" i="12"/>
  <c r="F60" i="12" s="1"/>
  <c r="D56" i="12"/>
  <c r="D60" i="12" s="1"/>
  <c r="D53" i="12"/>
  <c r="D12" i="12" s="1"/>
  <c r="F53" i="12"/>
  <c r="D48" i="12"/>
  <c r="F48" i="12"/>
  <c r="F48" i="14"/>
  <c r="D48" i="14"/>
  <c r="D47" i="12"/>
  <c r="F47" i="12"/>
  <c r="F47" i="14"/>
  <c r="D47" i="14"/>
  <c r="F46" i="12"/>
  <c r="D44" i="12"/>
  <c r="D46" i="12"/>
  <c r="F44" i="12"/>
  <c r="F45" i="12"/>
  <c r="D45" i="12"/>
  <c r="E27" i="44"/>
  <c r="F27" i="44" s="1"/>
  <c r="D49" i="10"/>
  <c r="D11" i="10" s="1"/>
  <c r="D38" i="18"/>
  <c r="F37" i="12"/>
  <c r="D37" i="12"/>
  <c r="F36" i="12"/>
  <c r="D36" i="12"/>
  <c r="F35" i="12"/>
  <c r="D35" i="12"/>
  <c r="F34" i="12"/>
  <c r="D34" i="12"/>
  <c r="D33" i="14"/>
  <c r="F33" i="14"/>
  <c r="F32" i="12"/>
  <c r="D32" i="12"/>
  <c r="F31" i="14"/>
  <c r="D31" i="14"/>
  <c r="F30" i="12"/>
  <c r="D30" i="12"/>
  <c r="D29" i="12"/>
  <c r="F29" i="12"/>
  <c r="D28" i="12"/>
  <c r="F28" i="12"/>
  <c r="D27" i="18"/>
  <c r="F27" i="18"/>
  <c r="F26" i="12"/>
  <c r="D26" i="12"/>
  <c r="F25" i="12"/>
  <c r="D25" i="12"/>
  <c r="D39" i="12" s="1"/>
  <c r="D40" i="12" s="1"/>
  <c r="F24" i="14"/>
  <c r="D24" i="14"/>
  <c r="D23" i="16"/>
  <c r="D22" i="16"/>
  <c r="D21" i="16"/>
  <c r="F23" i="16"/>
  <c r="F22" i="16"/>
  <c r="F21" i="16"/>
  <c r="D39" i="6"/>
  <c r="D40" i="6" s="1"/>
  <c r="F20" i="16"/>
  <c r="D20" i="16"/>
  <c r="E17" i="30"/>
  <c r="E17" i="28"/>
  <c r="E17" i="26"/>
  <c r="E17" i="24"/>
  <c r="E17" i="22"/>
  <c r="E17" i="20"/>
  <c r="F38" i="18"/>
  <c r="E17" i="18"/>
  <c r="F38" i="16"/>
  <c r="E17" i="16"/>
  <c r="F38" i="14"/>
  <c r="E17" i="14"/>
  <c r="F38" i="12"/>
  <c r="E17" i="12"/>
  <c r="F38" i="10"/>
  <c r="F39" i="10" s="1"/>
  <c r="F40" i="10" s="1"/>
  <c r="E17" i="10"/>
  <c r="D39" i="10"/>
  <c r="D40" i="10" s="1"/>
  <c r="F38" i="6"/>
  <c r="F39" i="6" s="1"/>
  <c r="F40" i="6" s="1"/>
  <c r="E17" i="6"/>
  <c r="C15" i="8"/>
  <c r="K6" i="8"/>
  <c r="G6" i="8"/>
  <c r="I15" i="8"/>
  <c r="I6" i="8"/>
  <c r="O18" i="8"/>
  <c r="C14" i="8"/>
  <c r="C26" i="8"/>
  <c r="D9" i="8"/>
  <c r="M15" i="8"/>
  <c r="K15" i="8"/>
  <c r="E15" i="8"/>
  <c r="M6" i="8"/>
  <c r="M5" i="8"/>
  <c r="G14" i="8"/>
  <c r="E6" i="8"/>
  <c r="C5" i="8"/>
  <c r="M14" i="8"/>
  <c r="K14" i="8"/>
  <c r="G15" i="8"/>
  <c r="E14" i="8"/>
  <c r="K5" i="8"/>
  <c r="I5" i="8"/>
  <c r="G5" i="8"/>
  <c r="B9" i="8"/>
  <c r="I14" i="8"/>
  <c r="D8" i="8"/>
  <c r="B6" i="8"/>
  <c r="E5" i="8"/>
  <c r="E24" i="44"/>
  <c r="F11" i="44"/>
  <c r="G10" i="44"/>
  <c r="G9" i="44"/>
  <c r="F32" i="44"/>
  <c r="F20" i="44"/>
  <c r="F18" i="44"/>
  <c r="E8" i="44"/>
  <c r="O9" i="8"/>
  <c r="E36" i="44"/>
  <c r="E35" i="44"/>
  <c r="E34" i="44"/>
  <c r="E33" i="44"/>
  <c r="E31" i="44"/>
  <c r="F29" i="44"/>
  <c r="F28" i="44"/>
  <c r="H25" i="44"/>
  <c r="E23" i="44"/>
  <c r="E22" i="44"/>
  <c r="E21" i="44"/>
  <c r="E19" i="44"/>
  <c r="E17" i="44"/>
  <c r="E16" i="44"/>
  <c r="E15" i="44"/>
  <c r="H14" i="44"/>
  <c r="E13" i="44"/>
  <c r="E12" i="44"/>
  <c r="G27" i="44" l="1"/>
  <c r="H27" i="44" s="1"/>
  <c r="D46" i="16"/>
  <c r="D44" i="16"/>
  <c r="F45" i="16"/>
  <c r="F46" i="16"/>
  <c r="F44" i="16"/>
  <c r="D45" i="16"/>
  <c r="F55" i="16"/>
  <c r="D55" i="16"/>
  <c r="F59" i="14"/>
  <c r="D59" i="14"/>
  <c r="F58" i="14"/>
  <c r="D58" i="14"/>
  <c r="F57" i="14"/>
  <c r="D57" i="14"/>
  <c r="F56" i="14"/>
  <c r="F60" i="14" s="1"/>
  <c r="D56" i="14"/>
  <c r="D60" i="14" s="1"/>
  <c r="D38" i="20"/>
  <c r="F38" i="20"/>
  <c r="D53" i="14"/>
  <c r="D12" i="14" s="1"/>
  <c r="F53" i="14"/>
  <c r="F49" i="12"/>
  <c r="F48" i="16"/>
  <c r="D48" i="16"/>
  <c r="F47" i="16"/>
  <c r="F49" i="16" s="1"/>
  <c r="D47" i="16"/>
  <c r="F44" i="14"/>
  <c r="D44" i="14"/>
  <c r="D45" i="14"/>
  <c r="D46" i="14"/>
  <c r="F45" i="14"/>
  <c r="F46" i="14"/>
  <c r="D49" i="12"/>
  <c r="D46" i="18"/>
  <c r="F44" i="18"/>
  <c r="D45" i="18"/>
  <c r="F45" i="18"/>
  <c r="F46" i="18"/>
  <c r="D44" i="18"/>
  <c r="F24" i="44"/>
  <c r="G24" i="44" s="1"/>
  <c r="D37" i="14"/>
  <c r="F37" i="14"/>
  <c r="F36" i="14"/>
  <c r="D36" i="14"/>
  <c r="F35" i="14"/>
  <c r="D35" i="14"/>
  <c r="D34" i="14"/>
  <c r="F34" i="14"/>
  <c r="F33" i="16"/>
  <c r="D33" i="16"/>
  <c r="F32" i="14"/>
  <c r="D32" i="14"/>
  <c r="F31" i="16"/>
  <c r="D31" i="16"/>
  <c r="F39" i="12"/>
  <c r="F40" i="12" s="1"/>
  <c r="F30" i="14"/>
  <c r="D30" i="14"/>
  <c r="D29" i="14"/>
  <c r="F29" i="14"/>
  <c r="F28" i="14"/>
  <c r="D28" i="14"/>
  <c r="D27" i="20"/>
  <c r="F27" i="20"/>
  <c r="F26" i="14"/>
  <c r="D26" i="14"/>
  <c r="D25" i="14"/>
  <c r="F25" i="14"/>
  <c r="F39" i="14" s="1"/>
  <c r="F40" i="14" s="1"/>
  <c r="F24" i="16"/>
  <c r="D24" i="16"/>
  <c r="D23" i="18"/>
  <c r="F23" i="18"/>
  <c r="F22" i="18"/>
  <c r="D22" i="18"/>
  <c r="D21" i="18"/>
  <c r="F21" i="18"/>
  <c r="F20" i="18"/>
  <c r="D20" i="18"/>
  <c r="F19" i="18"/>
  <c r="D19" i="18"/>
  <c r="K7" i="8"/>
  <c r="K10" i="8" s="1"/>
  <c r="G7" i="8"/>
  <c r="G10" i="8" s="1"/>
  <c r="D9" i="10"/>
  <c r="D13" i="10" s="1"/>
  <c r="D15" i="10" s="1"/>
  <c r="D10" i="10"/>
  <c r="I16" i="8"/>
  <c r="I19" i="8" s="1"/>
  <c r="D14" i="12"/>
  <c r="I7" i="8"/>
  <c r="I10" i="8" s="1"/>
  <c r="M16" i="8"/>
  <c r="M19" i="8" s="1"/>
  <c r="K16" i="8"/>
  <c r="K19" i="8" s="1"/>
  <c r="D5" i="8"/>
  <c r="O6" i="8"/>
  <c r="M7" i="8"/>
  <c r="M10" i="8" s="1"/>
  <c r="E16" i="8"/>
  <c r="E19" i="8" s="1"/>
  <c r="G16" i="8"/>
  <c r="G19" i="8" s="1"/>
  <c r="E7" i="8"/>
  <c r="E10" i="8" s="1"/>
  <c r="D6" i="8"/>
  <c r="F8" i="8"/>
  <c r="G11" i="44"/>
  <c r="H10" i="44"/>
  <c r="H9" i="44"/>
  <c r="G32" i="44"/>
  <c r="G20" i="44"/>
  <c r="G18" i="44"/>
  <c r="F8" i="44"/>
  <c r="O15" i="8"/>
  <c r="C27" i="8"/>
  <c r="O14" i="8"/>
  <c r="C16" i="8"/>
  <c r="C19" i="8" s="1"/>
  <c r="O5" i="8"/>
  <c r="C7" i="8"/>
  <c r="C10" i="8" s="1"/>
  <c r="F36" i="44"/>
  <c r="F35" i="44"/>
  <c r="F34" i="44"/>
  <c r="F33" i="44"/>
  <c r="F31" i="44"/>
  <c r="G29" i="44"/>
  <c r="G28" i="44"/>
  <c r="I25" i="44"/>
  <c r="F23" i="44"/>
  <c r="F22" i="44"/>
  <c r="F21" i="44"/>
  <c r="F19" i="44"/>
  <c r="F17" i="44"/>
  <c r="F16" i="44"/>
  <c r="F15" i="44"/>
  <c r="I14" i="44"/>
  <c r="F13" i="44"/>
  <c r="F12" i="44"/>
  <c r="D49" i="16" l="1"/>
  <c r="D11" i="16" s="1"/>
  <c r="F55" i="18"/>
  <c r="D55" i="18"/>
  <c r="F59" i="16"/>
  <c r="D59" i="16"/>
  <c r="F58" i="16"/>
  <c r="D58" i="16"/>
  <c r="F57" i="16"/>
  <c r="D57" i="16"/>
  <c r="F56" i="16"/>
  <c r="D56" i="16"/>
  <c r="F53" i="16"/>
  <c r="D53" i="16"/>
  <c r="D12" i="16" s="1"/>
  <c r="F48" i="18"/>
  <c r="D48" i="18"/>
  <c r="F47" i="18"/>
  <c r="D47" i="18"/>
  <c r="D49" i="14"/>
  <c r="F49" i="18"/>
  <c r="F49" i="14"/>
  <c r="D11" i="12"/>
  <c r="F6" i="8"/>
  <c r="F45" i="20"/>
  <c r="D44" i="20"/>
  <c r="D46" i="20"/>
  <c r="F46" i="20"/>
  <c r="D45" i="20"/>
  <c r="F44" i="20"/>
  <c r="D38" i="22"/>
  <c r="F38" i="22"/>
  <c r="D37" i="16"/>
  <c r="F37" i="16"/>
  <c r="F37" i="18"/>
  <c r="D37" i="18"/>
  <c r="F36" i="16"/>
  <c r="D36" i="16"/>
  <c r="D35" i="16"/>
  <c r="F35" i="16"/>
  <c r="D34" i="16"/>
  <c r="F34" i="16"/>
  <c r="D33" i="18"/>
  <c r="F33" i="18"/>
  <c r="F32" i="16"/>
  <c r="D32" i="16"/>
  <c r="D31" i="18"/>
  <c r="F31" i="18"/>
  <c r="D30" i="16"/>
  <c r="F30" i="16"/>
  <c r="D39" i="14"/>
  <c r="D40" i="14" s="1"/>
  <c r="D29" i="16"/>
  <c r="F29" i="16"/>
  <c r="D28" i="16"/>
  <c r="F28" i="16"/>
  <c r="D27" i="22"/>
  <c r="F27" i="22"/>
  <c r="D26" i="16"/>
  <c r="F26" i="16"/>
  <c r="D25" i="16"/>
  <c r="F25" i="16"/>
  <c r="H11" i="44"/>
  <c r="I11" i="44" s="1"/>
  <c r="F24" i="18"/>
  <c r="D24" i="18"/>
  <c r="I10" i="44"/>
  <c r="J10" i="44" s="1"/>
  <c r="D23" i="20"/>
  <c r="D21" i="20"/>
  <c r="F23" i="20"/>
  <c r="F22" i="20"/>
  <c r="D22" i="20"/>
  <c r="F21" i="20"/>
  <c r="I9" i="44"/>
  <c r="J9" i="44" s="1"/>
  <c r="F20" i="20"/>
  <c r="D20" i="20"/>
  <c r="F19" i="20"/>
  <c r="D19" i="20"/>
  <c r="D10" i="12"/>
  <c r="D9" i="12"/>
  <c r="D13" i="12" s="1"/>
  <c r="D15" i="12" s="1"/>
  <c r="D7" i="8"/>
  <c r="D10" i="8" s="1"/>
  <c r="C32" i="8" s="1"/>
  <c r="F9" i="8"/>
  <c r="C24" i="8"/>
  <c r="C23" i="8"/>
  <c r="D14" i="14"/>
  <c r="F5" i="8"/>
  <c r="H8" i="8"/>
  <c r="H32" i="44"/>
  <c r="H20" i="44"/>
  <c r="H18" i="44"/>
  <c r="G8" i="44"/>
  <c r="G36" i="44"/>
  <c r="G35" i="44"/>
  <c r="G34" i="44"/>
  <c r="G33" i="44"/>
  <c r="G31" i="44"/>
  <c r="H29" i="44"/>
  <c r="H28" i="44"/>
  <c r="I27" i="44"/>
  <c r="J25" i="44"/>
  <c r="H24" i="44"/>
  <c r="G23" i="44"/>
  <c r="G22" i="44"/>
  <c r="G21" i="44"/>
  <c r="G19" i="44"/>
  <c r="G17" i="44"/>
  <c r="G16" i="44"/>
  <c r="G15" i="44"/>
  <c r="J14" i="44"/>
  <c r="G13" i="44"/>
  <c r="G12" i="44"/>
  <c r="D60" i="16" l="1"/>
  <c r="D14" i="16" s="1"/>
  <c r="D49" i="18"/>
  <c r="D11" i="18" s="1"/>
  <c r="F60" i="16"/>
  <c r="F39" i="16"/>
  <c r="F40" i="16" s="1"/>
  <c r="D39" i="16"/>
  <c r="D40" i="16" s="1"/>
  <c r="F55" i="20"/>
  <c r="D55" i="20"/>
  <c r="F59" i="18"/>
  <c r="D59" i="18"/>
  <c r="F58" i="18"/>
  <c r="D58" i="18"/>
  <c r="F57" i="18"/>
  <c r="D57" i="18"/>
  <c r="F56" i="18"/>
  <c r="F60" i="18" s="1"/>
  <c r="D56" i="18"/>
  <c r="D60" i="18" s="1"/>
  <c r="D53" i="18"/>
  <c r="D12" i="18" s="1"/>
  <c r="F53" i="18"/>
  <c r="D48" i="20"/>
  <c r="F48" i="20"/>
  <c r="F47" i="20"/>
  <c r="F49" i="20" s="1"/>
  <c r="D47" i="20"/>
  <c r="D49" i="20" s="1"/>
  <c r="F7" i="8"/>
  <c r="F10" i="8" s="1"/>
  <c r="D32" i="8" s="1"/>
  <c r="D11" i="14"/>
  <c r="H6" i="8"/>
  <c r="F44" i="22"/>
  <c r="D45" i="22"/>
  <c r="F46" i="22"/>
  <c r="D46" i="22"/>
  <c r="D44" i="22"/>
  <c r="F45" i="22"/>
  <c r="D38" i="24"/>
  <c r="F38" i="24"/>
  <c r="F37" i="20"/>
  <c r="D37" i="20"/>
  <c r="F36" i="18"/>
  <c r="D36" i="18"/>
  <c r="D35" i="18"/>
  <c r="F35" i="18"/>
  <c r="F34" i="18"/>
  <c r="D34" i="18"/>
  <c r="D33" i="20"/>
  <c r="F33" i="20"/>
  <c r="F32" i="18"/>
  <c r="D32" i="18"/>
  <c r="F31" i="20"/>
  <c r="D31" i="20"/>
  <c r="F30" i="18"/>
  <c r="D30" i="18"/>
  <c r="D29" i="18"/>
  <c r="F29" i="18"/>
  <c r="F28" i="18"/>
  <c r="D28" i="18"/>
  <c r="F27" i="24"/>
  <c r="D27" i="24"/>
  <c r="F26" i="18"/>
  <c r="D26" i="18"/>
  <c r="D25" i="18"/>
  <c r="F25" i="18"/>
  <c r="D24" i="20"/>
  <c r="F24" i="20"/>
  <c r="D24" i="22"/>
  <c r="F24" i="22"/>
  <c r="F21" i="22"/>
  <c r="F22" i="22"/>
  <c r="F23" i="22"/>
  <c r="D21" i="22"/>
  <c r="D22" i="22"/>
  <c r="D23" i="22"/>
  <c r="F22" i="24"/>
  <c r="F21" i="24"/>
  <c r="D23" i="24"/>
  <c r="D22" i="24"/>
  <c r="D21" i="24"/>
  <c r="F23" i="24"/>
  <c r="D19" i="22"/>
  <c r="F19" i="22"/>
  <c r="F20" i="22"/>
  <c r="D20" i="22"/>
  <c r="F20" i="24"/>
  <c r="D20" i="24"/>
  <c r="F19" i="24"/>
  <c r="D19" i="24"/>
  <c r="D9" i="14"/>
  <c r="D13" i="14" s="1"/>
  <c r="D15" i="14" s="1"/>
  <c r="D10" i="14"/>
  <c r="B6" i="12"/>
  <c r="B5" i="12"/>
  <c r="B6" i="10"/>
  <c r="B5" i="10"/>
  <c r="J6" i="8"/>
  <c r="C25" i="8"/>
  <c r="C28" i="8" s="1"/>
  <c r="H9" i="8"/>
  <c r="H5" i="8"/>
  <c r="J8" i="8"/>
  <c r="I32" i="44"/>
  <c r="I20" i="44"/>
  <c r="I18" i="44"/>
  <c r="H8" i="44"/>
  <c r="H36" i="44"/>
  <c r="H35" i="44"/>
  <c r="H34" i="44"/>
  <c r="H33" i="44"/>
  <c r="H31" i="44"/>
  <c r="I29" i="44"/>
  <c r="I28" i="44"/>
  <c r="J27" i="44"/>
  <c r="K25" i="44"/>
  <c r="I24" i="44"/>
  <c r="H23" i="44"/>
  <c r="H22" i="44"/>
  <c r="H21" i="44"/>
  <c r="H19" i="44"/>
  <c r="H17" i="44"/>
  <c r="H16" i="44"/>
  <c r="H15" i="44"/>
  <c r="K14" i="44"/>
  <c r="H13" i="44"/>
  <c r="H12" i="44"/>
  <c r="J11" i="44"/>
  <c r="K10" i="44"/>
  <c r="K9" i="44"/>
  <c r="E21" i="42"/>
  <c r="E20" i="42"/>
  <c r="E19" i="42"/>
  <c r="E18" i="42"/>
  <c r="E17" i="42"/>
  <c r="E16" i="42"/>
  <c r="E15" i="42"/>
  <c r="E14" i="42"/>
  <c r="E13" i="42"/>
  <c r="E12" i="42"/>
  <c r="E11" i="42"/>
  <c r="E10" i="42"/>
  <c r="E9" i="42"/>
  <c r="E8" i="42"/>
  <c r="E7" i="42"/>
  <c r="O3" i="42"/>
  <c r="O2" i="42"/>
  <c r="O4" i="42" l="1"/>
  <c r="F55" i="22"/>
  <c r="D55" i="22"/>
  <c r="F59" i="20"/>
  <c r="D59" i="20"/>
  <c r="F58" i="20"/>
  <c r="D58" i="20"/>
  <c r="F57" i="20"/>
  <c r="D57" i="20"/>
  <c r="F56" i="20"/>
  <c r="F60" i="20" s="1"/>
  <c r="D56" i="20"/>
  <c r="D53" i="20"/>
  <c r="D12" i="20" s="1"/>
  <c r="F53" i="20"/>
  <c r="H7" i="8"/>
  <c r="H10" i="8" s="1"/>
  <c r="E32" i="8" s="1"/>
  <c r="F48" i="22"/>
  <c r="D48" i="22"/>
  <c r="F47" i="22"/>
  <c r="D47" i="22"/>
  <c r="D45" i="24"/>
  <c r="F46" i="24"/>
  <c r="F45" i="24"/>
  <c r="F44" i="24"/>
  <c r="D46" i="24"/>
  <c r="D44" i="24"/>
  <c r="D38" i="26"/>
  <c r="F38" i="26"/>
  <c r="D37" i="22"/>
  <c r="F37" i="22"/>
  <c r="F36" i="20"/>
  <c r="D36" i="20"/>
  <c r="F35" i="20"/>
  <c r="D35" i="20"/>
  <c r="F34" i="20"/>
  <c r="D34" i="20"/>
  <c r="D33" i="22"/>
  <c r="F33" i="22"/>
  <c r="D32" i="20"/>
  <c r="F32" i="20"/>
  <c r="F31" i="22"/>
  <c r="D31" i="22"/>
  <c r="F30" i="20"/>
  <c r="D30" i="20"/>
  <c r="F29" i="20"/>
  <c r="D29" i="20"/>
  <c r="D39" i="18"/>
  <c r="D40" i="18" s="1"/>
  <c r="F28" i="20"/>
  <c r="D28" i="20"/>
  <c r="D27" i="26"/>
  <c r="F27" i="26"/>
  <c r="F39" i="18"/>
  <c r="F40" i="18" s="1"/>
  <c r="F26" i="20"/>
  <c r="D26" i="20"/>
  <c r="D25" i="20"/>
  <c r="F25" i="20"/>
  <c r="D24" i="24"/>
  <c r="F24" i="24"/>
  <c r="D23" i="26"/>
  <c r="F21" i="26"/>
  <c r="F23" i="26"/>
  <c r="F22" i="26"/>
  <c r="D22" i="26"/>
  <c r="D21" i="26"/>
  <c r="D20" i="26"/>
  <c r="F20" i="26"/>
  <c r="F19" i="26"/>
  <c r="D19" i="26"/>
  <c r="D9" i="16"/>
  <c r="D13" i="16" s="1"/>
  <c r="D15" i="16" s="1"/>
  <c r="D10" i="16"/>
  <c r="L6" i="8"/>
  <c r="N6" i="8" s="1"/>
  <c r="J9" i="8"/>
  <c r="D11" i="20"/>
  <c r="J5" i="8"/>
  <c r="J7" i="8" s="1"/>
  <c r="L8" i="8"/>
  <c r="N8" i="8" s="1"/>
  <c r="D14" i="18"/>
  <c r="J32" i="44"/>
  <c r="J20" i="44"/>
  <c r="J18" i="44"/>
  <c r="I8" i="44"/>
  <c r="Q3" i="42"/>
  <c r="I36" i="44"/>
  <c r="I35" i="44"/>
  <c r="I34" i="44"/>
  <c r="I33" i="44"/>
  <c r="I31" i="44"/>
  <c r="J29" i="44"/>
  <c r="J28" i="44"/>
  <c r="K27" i="44"/>
  <c r="L25" i="44"/>
  <c r="J24" i="44"/>
  <c r="I23" i="44"/>
  <c r="I22" i="44"/>
  <c r="I21" i="44"/>
  <c r="I19" i="44"/>
  <c r="I17" i="44"/>
  <c r="I16" i="44"/>
  <c r="I15" i="44"/>
  <c r="L14" i="44"/>
  <c r="I13" i="44"/>
  <c r="I12" i="44"/>
  <c r="K11" i="44"/>
  <c r="L10" i="44"/>
  <c r="L9" i="44"/>
  <c r="Q2" i="42"/>
  <c r="D60" i="20" l="1"/>
  <c r="F49" i="22"/>
  <c r="F55" i="24"/>
  <c r="D55" i="24"/>
  <c r="F59" i="22"/>
  <c r="D59" i="22"/>
  <c r="F58" i="22"/>
  <c r="D58" i="22"/>
  <c r="F57" i="22"/>
  <c r="D57" i="22"/>
  <c r="F56" i="22"/>
  <c r="D56" i="22"/>
  <c r="D53" i="22"/>
  <c r="D12" i="22" s="1"/>
  <c r="F53" i="22"/>
  <c r="D49" i="22"/>
  <c r="D11" i="22" s="1"/>
  <c r="F48" i="24"/>
  <c r="D48" i="24"/>
  <c r="F47" i="24"/>
  <c r="F49" i="24" s="1"/>
  <c r="D47" i="24"/>
  <c r="F45" i="26"/>
  <c r="F46" i="26"/>
  <c r="D46" i="26"/>
  <c r="D44" i="26"/>
  <c r="F44" i="26"/>
  <c r="D45" i="26"/>
  <c r="D38" i="28"/>
  <c r="F38" i="28"/>
  <c r="F37" i="24"/>
  <c r="D37" i="24"/>
  <c r="F36" i="22"/>
  <c r="D36" i="22"/>
  <c r="F35" i="22"/>
  <c r="D35" i="22"/>
  <c r="F34" i="22"/>
  <c r="D34" i="22"/>
  <c r="D33" i="24"/>
  <c r="F33" i="24"/>
  <c r="D32" i="22"/>
  <c r="F32" i="22"/>
  <c r="F31" i="24"/>
  <c r="D31" i="24"/>
  <c r="F39" i="20"/>
  <c r="F40" i="20" s="1"/>
  <c r="D39" i="20"/>
  <c r="D40" i="20" s="1"/>
  <c r="D30" i="22"/>
  <c r="F30" i="22"/>
  <c r="D29" i="22"/>
  <c r="F29" i="22"/>
  <c r="D28" i="22"/>
  <c r="F28" i="22"/>
  <c r="F27" i="28"/>
  <c r="D27" i="28"/>
  <c r="F26" i="22"/>
  <c r="D26" i="22"/>
  <c r="D25" i="22"/>
  <c r="F25" i="22"/>
  <c r="F24" i="26"/>
  <c r="D24" i="26"/>
  <c r="F23" i="28"/>
  <c r="D23" i="28"/>
  <c r="F22" i="28"/>
  <c r="D22" i="28"/>
  <c r="F21" i="28"/>
  <c r="D21" i="28"/>
  <c r="D20" i="28"/>
  <c r="F20" i="28"/>
  <c r="F19" i="28"/>
  <c r="D19" i="28"/>
  <c r="D9" i="18"/>
  <c r="D13" i="18" s="1"/>
  <c r="D15" i="18" s="1"/>
  <c r="D10" i="18"/>
  <c r="B6" i="14"/>
  <c r="B5" i="14"/>
  <c r="D14" i="20"/>
  <c r="B15" i="8"/>
  <c r="L9" i="8"/>
  <c r="N9" i="8" s="1"/>
  <c r="L5" i="8"/>
  <c r="L7" i="8" s="1"/>
  <c r="B17" i="8"/>
  <c r="K32" i="44"/>
  <c r="K20" i="44"/>
  <c r="K18" i="44"/>
  <c r="J8" i="44"/>
  <c r="Q4" i="42"/>
  <c r="J36" i="44"/>
  <c r="J35" i="44"/>
  <c r="J34" i="44"/>
  <c r="J33" i="44"/>
  <c r="J31" i="44"/>
  <c r="K29" i="44"/>
  <c r="K28" i="44"/>
  <c r="L27" i="44"/>
  <c r="M25" i="44"/>
  <c r="K24" i="44"/>
  <c r="J23" i="44"/>
  <c r="J22" i="44"/>
  <c r="J21" i="44"/>
  <c r="J19" i="44"/>
  <c r="J17" i="44"/>
  <c r="J16" i="44"/>
  <c r="J15" i="44"/>
  <c r="M14" i="44"/>
  <c r="J13" i="44"/>
  <c r="J12" i="44"/>
  <c r="L11" i="44"/>
  <c r="M10" i="44"/>
  <c r="M9" i="44"/>
  <c r="D49" i="24" l="1"/>
  <c r="D11" i="24" s="1"/>
  <c r="D39" i="22"/>
  <c r="D40" i="22" s="1"/>
  <c r="F39" i="22"/>
  <c r="F40" i="22" s="1"/>
  <c r="F60" i="22"/>
  <c r="D60" i="22"/>
  <c r="D14" i="22" s="1"/>
  <c r="F55" i="26"/>
  <c r="D55" i="26"/>
  <c r="F59" i="24"/>
  <c r="D59" i="24"/>
  <c r="D58" i="24"/>
  <c r="F58" i="24"/>
  <c r="F57" i="24"/>
  <c r="D57" i="24"/>
  <c r="F56" i="24"/>
  <c r="F60" i="24" s="1"/>
  <c r="D56" i="24"/>
  <c r="D60" i="24" s="1"/>
  <c r="F53" i="24"/>
  <c r="D53" i="24"/>
  <c r="D12" i="24" s="1"/>
  <c r="D48" i="26"/>
  <c r="F48" i="26"/>
  <c r="F47" i="26"/>
  <c r="F49" i="26" s="1"/>
  <c r="D47" i="26"/>
  <c r="F44" i="28"/>
  <c r="D44" i="28"/>
  <c r="D45" i="28"/>
  <c r="D46" i="28"/>
  <c r="F46" i="28"/>
  <c r="F45" i="28"/>
  <c r="D38" i="30"/>
  <c r="F38" i="30"/>
  <c r="D37" i="26"/>
  <c r="F37" i="26"/>
  <c r="F36" i="24"/>
  <c r="D36" i="24"/>
  <c r="D35" i="24"/>
  <c r="F35" i="24"/>
  <c r="F34" i="24"/>
  <c r="D34" i="24"/>
  <c r="D33" i="26"/>
  <c r="F33" i="26"/>
  <c r="D32" i="24"/>
  <c r="F32" i="24"/>
  <c r="F31" i="26"/>
  <c r="D31" i="26"/>
  <c r="F30" i="24"/>
  <c r="D30" i="24"/>
  <c r="D29" i="24"/>
  <c r="F29" i="24"/>
  <c r="F28" i="24"/>
  <c r="D28" i="24"/>
  <c r="F27" i="30"/>
  <c r="D27" i="30"/>
  <c r="F26" i="24"/>
  <c r="D26" i="24"/>
  <c r="F25" i="24"/>
  <c r="D25" i="24"/>
  <c r="F24" i="28"/>
  <c r="D24" i="28"/>
  <c r="F23" i="30"/>
  <c r="D23" i="30"/>
  <c r="F22" i="30"/>
  <c r="D22" i="30"/>
  <c r="F21" i="30"/>
  <c r="D21" i="30"/>
  <c r="F20" i="30"/>
  <c r="D20" i="30"/>
  <c r="F19" i="30"/>
  <c r="D19" i="30"/>
  <c r="D9" i="20"/>
  <c r="D13" i="20" s="1"/>
  <c r="D15" i="20" s="1"/>
  <c r="D10" i="20"/>
  <c r="B6" i="16"/>
  <c r="B5" i="16"/>
  <c r="D15" i="8"/>
  <c r="B18" i="8"/>
  <c r="B14" i="8"/>
  <c r="B16" i="8" s="1"/>
  <c r="D17" i="8"/>
  <c r="L32" i="44"/>
  <c r="L20" i="44"/>
  <c r="L18" i="44"/>
  <c r="K8" i="44"/>
  <c r="K36" i="44"/>
  <c r="K35" i="44"/>
  <c r="K34" i="44"/>
  <c r="K33" i="44"/>
  <c r="K31" i="44"/>
  <c r="L29" i="44"/>
  <c r="L28" i="44"/>
  <c r="M27" i="44"/>
  <c r="L24" i="44"/>
  <c r="K23" i="44"/>
  <c r="K22" i="44"/>
  <c r="K21" i="44"/>
  <c r="K19" i="44"/>
  <c r="K17" i="44"/>
  <c r="K16" i="44"/>
  <c r="K15" i="44"/>
  <c r="K13" i="44"/>
  <c r="K12" i="44"/>
  <c r="M11" i="44"/>
  <c r="J10" i="8"/>
  <c r="F32" i="8" s="1"/>
  <c r="D49" i="26" l="1"/>
  <c r="D11" i="26" s="1"/>
  <c r="F39" i="24"/>
  <c r="F40" i="24" s="1"/>
  <c r="D39" i="24"/>
  <c r="D40" i="24" s="1"/>
  <c r="F55" i="28"/>
  <c r="D55" i="28"/>
  <c r="D59" i="26"/>
  <c r="F59" i="26"/>
  <c r="F58" i="26"/>
  <c r="D58" i="26"/>
  <c r="F57" i="26"/>
  <c r="D57" i="26"/>
  <c r="D56" i="26"/>
  <c r="F56" i="26"/>
  <c r="F53" i="26"/>
  <c r="D53" i="26"/>
  <c r="D12" i="26" s="1"/>
  <c r="F48" i="28"/>
  <c r="D48" i="28"/>
  <c r="F47" i="28"/>
  <c r="D47" i="28"/>
  <c r="D49" i="28"/>
  <c r="F44" i="30"/>
  <c r="F46" i="30"/>
  <c r="D44" i="30"/>
  <c r="D45" i="30"/>
  <c r="D46" i="30"/>
  <c r="F45" i="30"/>
  <c r="F37" i="28"/>
  <c r="D37" i="28"/>
  <c r="F36" i="26"/>
  <c r="D36" i="26"/>
  <c r="F35" i="26"/>
  <c r="D35" i="26"/>
  <c r="D34" i="26"/>
  <c r="F34" i="26"/>
  <c r="F33" i="28"/>
  <c r="D33" i="28"/>
  <c r="F32" i="26"/>
  <c r="D32" i="26"/>
  <c r="F31" i="28"/>
  <c r="D31" i="28"/>
  <c r="D30" i="26"/>
  <c r="F30" i="26"/>
  <c r="F29" i="26"/>
  <c r="D29" i="26"/>
  <c r="D28" i="26"/>
  <c r="F28" i="26"/>
  <c r="F26" i="26"/>
  <c r="D26" i="26"/>
  <c r="F25" i="26"/>
  <c r="D25" i="26"/>
  <c r="F24" i="30"/>
  <c r="D24" i="30"/>
  <c r="D10" i="22"/>
  <c r="D9" i="22"/>
  <c r="D13" i="22" s="1"/>
  <c r="D15" i="22" s="1"/>
  <c r="B6" i="18"/>
  <c r="B5" i="18"/>
  <c r="F15" i="8"/>
  <c r="D18" i="8"/>
  <c r="B19" i="8"/>
  <c r="H32" i="8" s="1"/>
  <c r="D14" i="8"/>
  <c r="D16" i="8" s="1"/>
  <c r="F17" i="8"/>
  <c r="D14" i="24"/>
  <c r="M32" i="44"/>
  <c r="M20" i="44"/>
  <c r="M18" i="44"/>
  <c r="L8" i="44"/>
  <c r="L36" i="44"/>
  <c r="L35" i="44"/>
  <c r="L34" i="44"/>
  <c r="L33" i="44"/>
  <c r="L31" i="44"/>
  <c r="M29" i="44"/>
  <c r="M28" i="44"/>
  <c r="M24" i="44"/>
  <c r="L23" i="44"/>
  <c r="L22" i="44"/>
  <c r="L21" i="44"/>
  <c r="L19" i="44"/>
  <c r="L17" i="44"/>
  <c r="L16" i="44"/>
  <c r="L15" i="44"/>
  <c r="L13" i="44"/>
  <c r="L12" i="44"/>
  <c r="D60" i="26" l="1"/>
  <c r="F60" i="26"/>
  <c r="F49" i="28"/>
  <c r="D55" i="30"/>
  <c r="F55" i="30"/>
  <c r="F59" i="28"/>
  <c r="D59" i="28"/>
  <c r="D58" i="28"/>
  <c r="F58" i="28"/>
  <c r="D57" i="28"/>
  <c r="F57" i="28"/>
  <c r="F56" i="28"/>
  <c r="D56" i="28"/>
  <c r="F53" i="28"/>
  <c r="D53" i="28"/>
  <c r="D12" i="28" s="1"/>
  <c r="D48" i="30"/>
  <c r="F48" i="30"/>
  <c r="F47" i="30"/>
  <c r="D47" i="30"/>
  <c r="D49" i="30" s="1"/>
  <c r="F49" i="30"/>
  <c r="D37" i="30"/>
  <c r="F37" i="30"/>
  <c r="F36" i="28"/>
  <c r="D36" i="28"/>
  <c r="F35" i="28"/>
  <c r="D35" i="28"/>
  <c r="F34" i="28"/>
  <c r="D34" i="28"/>
  <c r="F33" i="30"/>
  <c r="D33" i="30"/>
  <c r="D32" i="28"/>
  <c r="F32" i="28"/>
  <c r="F31" i="30"/>
  <c r="D31" i="30"/>
  <c r="D30" i="28"/>
  <c r="F30" i="28"/>
  <c r="F29" i="28"/>
  <c r="D29" i="28"/>
  <c r="F39" i="26"/>
  <c r="F40" i="26" s="1"/>
  <c r="D39" i="26"/>
  <c r="D40" i="26" s="1"/>
  <c r="F28" i="28"/>
  <c r="D28" i="28"/>
  <c r="F26" i="28"/>
  <c r="D26" i="28"/>
  <c r="F25" i="28"/>
  <c r="D25" i="28"/>
  <c r="D10" i="24"/>
  <c r="D9" i="24"/>
  <c r="D13" i="24" s="1"/>
  <c r="D15" i="24" s="1"/>
  <c r="B6" i="22"/>
  <c r="B5" i="22"/>
  <c r="B5" i="20"/>
  <c r="B6" i="20"/>
  <c r="H15" i="8"/>
  <c r="D14" i="26"/>
  <c r="F14" i="8"/>
  <c r="F16" i="8" s="1"/>
  <c r="D11" i="28"/>
  <c r="F18" i="8"/>
  <c r="H17" i="8"/>
  <c r="M8" i="44"/>
  <c r="L10" i="8"/>
  <c r="G32" i="8" s="1"/>
  <c r="M36" i="44"/>
  <c r="M35" i="44"/>
  <c r="M34" i="44"/>
  <c r="M33" i="44"/>
  <c r="M31" i="44"/>
  <c r="M23" i="44"/>
  <c r="M22" i="44"/>
  <c r="M21" i="44"/>
  <c r="M19" i="44"/>
  <c r="M17" i="44"/>
  <c r="M16" i="44"/>
  <c r="M15" i="44"/>
  <c r="M13" i="44"/>
  <c r="M12" i="44"/>
  <c r="F60" i="28" l="1"/>
  <c r="D60" i="28"/>
  <c r="D14" i="28" s="1"/>
  <c r="F59" i="30"/>
  <c r="D59" i="30"/>
  <c r="D58" i="30"/>
  <c r="F58" i="30"/>
  <c r="F57" i="30"/>
  <c r="D57" i="30"/>
  <c r="D56" i="30"/>
  <c r="F56" i="30"/>
  <c r="F53" i="30"/>
  <c r="D53" i="30"/>
  <c r="D12" i="30" s="1"/>
  <c r="F36" i="30"/>
  <c r="D36" i="30"/>
  <c r="F35" i="30"/>
  <c r="D35" i="30"/>
  <c r="F39" i="28"/>
  <c r="F40" i="28" s="1"/>
  <c r="D39" i="28"/>
  <c r="D40" i="28" s="1"/>
  <c r="F34" i="30"/>
  <c r="D34" i="30"/>
  <c r="F32" i="30"/>
  <c r="D32" i="30"/>
  <c r="F30" i="30"/>
  <c r="D30" i="30"/>
  <c r="F29" i="30"/>
  <c r="D29" i="30"/>
  <c r="F28" i="30"/>
  <c r="D28" i="30"/>
  <c r="F26" i="30"/>
  <c r="D26" i="30"/>
  <c r="F25" i="30"/>
  <c r="D25" i="30"/>
  <c r="D9" i="26"/>
  <c r="D13" i="26" s="1"/>
  <c r="D15" i="26" s="1"/>
  <c r="D10" i="26"/>
  <c r="H18" i="8"/>
  <c r="D11" i="30"/>
  <c r="J15" i="8"/>
  <c r="H14" i="8"/>
  <c r="H16" i="8" s="1"/>
  <c r="J17" i="8"/>
  <c r="D19" i="8"/>
  <c r="I32" i="8" s="1"/>
  <c r="D60" i="30" l="1"/>
  <c r="F60" i="30"/>
  <c r="D39" i="30"/>
  <c r="D40" i="30" s="1"/>
  <c r="F39" i="30"/>
  <c r="F40" i="30" s="1"/>
  <c r="D10" i="28"/>
  <c r="D9" i="28"/>
  <c r="D13" i="28" s="1"/>
  <c r="D15" i="28" s="1"/>
  <c r="B6" i="24"/>
  <c r="B5" i="24"/>
  <c r="L15" i="8"/>
  <c r="N15" i="8" s="1"/>
  <c r="B24" i="8" s="1"/>
  <c r="J18" i="8"/>
  <c r="D14" i="30"/>
  <c r="H19" i="8"/>
  <c r="K32" i="8" s="1"/>
  <c r="J14" i="8"/>
  <c r="J16" i="8" s="1"/>
  <c r="L18" i="8"/>
  <c r="L17" i="8"/>
  <c r="N17" i="8" s="1"/>
  <c r="B26" i="8" s="1"/>
  <c r="F19" i="8"/>
  <c r="J32" i="8" s="1"/>
  <c r="E14" i="29"/>
  <c r="E13" i="29"/>
  <c r="E12" i="29"/>
  <c r="E11" i="29"/>
  <c r="E10" i="29"/>
  <c r="E9" i="29"/>
  <c r="E8" i="29"/>
  <c r="E7" i="29"/>
  <c r="O3" i="29"/>
  <c r="N3" i="29"/>
  <c r="O2" i="29"/>
  <c r="O4" i="29" s="1"/>
  <c r="N2" i="29"/>
  <c r="E14" i="27"/>
  <c r="E13" i="27"/>
  <c r="E12" i="27"/>
  <c r="E11" i="27"/>
  <c r="E10" i="27"/>
  <c r="E9" i="27"/>
  <c r="E8" i="27"/>
  <c r="E7" i="27"/>
  <c r="O3" i="27"/>
  <c r="N3" i="27"/>
  <c r="O2" i="27"/>
  <c r="N2" i="27"/>
  <c r="E14" i="25"/>
  <c r="E13" i="25"/>
  <c r="E12" i="25"/>
  <c r="E11" i="25"/>
  <c r="E10" i="25"/>
  <c r="E9" i="25"/>
  <c r="E8" i="25"/>
  <c r="E7" i="25"/>
  <c r="O3" i="25"/>
  <c r="N3" i="25"/>
  <c r="O2" i="25"/>
  <c r="N2" i="25"/>
  <c r="E14" i="23"/>
  <c r="E13" i="23"/>
  <c r="E12" i="23"/>
  <c r="E11" i="23"/>
  <c r="E10" i="23"/>
  <c r="E9" i="23"/>
  <c r="E8" i="23"/>
  <c r="E7" i="23"/>
  <c r="O3" i="23"/>
  <c r="N3" i="23"/>
  <c r="O2" i="23"/>
  <c r="N2" i="23"/>
  <c r="E14" i="21"/>
  <c r="E13" i="21"/>
  <c r="E12" i="21"/>
  <c r="E11" i="21"/>
  <c r="E10" i="21"/>
  <c r="E9" i="21"/>
  <c r="E8" i="21"/>
  <c r="E7" i="21"/>
  <c r="O3" i="21"/>
  <c r="N3" i="21"/>
  <c r="O2" i="21"/>
  <c r="N2" i="21"/>
  <c r="E14" i="19"/>
  <c r="E13" i="19"/>
  <c r="E12" i="19"/>
  <c r="E11" i="19"/>
  <c r="E10" i="19"/>
  <c r="E9" i="19"/>
  <c r="E8" i="19"/>
  <c r="E7" i="19"/>
  <c r="O3" i="19"/>
  <c r="N3" i="19"/>
  <c r="O2" i="19"/>
  <c r="N2" i="19"/>
  <c r="E14" i="17"/>
  <c r="E13" i="17"/>
  <c r="E12" i="17"/>
  <c r="E11" i="17"/>
  <c r="E10" i="17"/>
  <c r="E9" i="17"/>
  <c r="E8" i="17"/>
  <c r="E7" i="17"/>
  <c r="O3" i="17"/>
  <c r="N3" i="17"/>
  <c r="O2" i="17"/>
  <c r="N2" i="17"/>
  <c r="E14" i="15"/>
  <c r="E13" i="15"/>
  <c r="E12" i="15"/>
  <c r="E11" i="15"/>
  <c r="E10" i="15"/>
  <c r="E9" i="15"/>
  <c r="E8" i="15"/>
  <c r="E7" i="15"/>
  <c r="O3" i="15"/>
  <c r="N3" i="15"/>
  <c r="O2" i="15"/>
  <c r="N2" i="15"/>
  <c r="E14" i="13"/>
  <c r="E13" i="13"/>
  <c r="E12" i="13"/>
  <c r="E11" i="13"/>
  <c r="E10" i="13"/>
  <c r="E9" i="13"/>
  <c r="E8" i="13"/>
  <c r="E7" i="13"/>
  <c r="O3" i="13"/>
  <c r="N3" i="13"/>
  <c r="O2" i="13"/>
  <c r="N2" i="13"/>
  <c r="E14" i="11"/>
  <c r="E13" i="11"/>
  <c r="E12" i="11"/>
  <c r="E11" i="11"/>
  <c r="E10" i="11"/>
  <c r="E9" i="11"/>
  <c r="E8" i="11"/>
  <c r="E7" i="11"/>
  <c r="O3" i="11"/>
  <c r="N3" i="11"/>
  <c r="O2" i="11"/>
  <c r="N2" i="11"/>
  <c r="E14" i="9"/>
  <c r="E13" i="9"/>
  <c r="E12" i="9"/>
  <c r="E11" i="9"/>
  <c r="E10" i="9"/>
  <c r="E9" i="9"/>
  <c r="E8" i="9"/>
  <c r="E7" i="9"/>
  <c r="O3" i="9"/>
  <c r="N3" i="9"/>
  <c r="O2" i="9"/>
  <c r="N2" i="9"/>
  <c r="E12" i="2"/>
  <c r="E13" i="2"/>
  <c r="E14" i="2"/>
  <c r="E11" i="2"/>
  <c r="E10" i="2"/>
  <c r="E9" i="2"/>
  <c r="E8" i="2"/>
  <c r="E7" i="2"/>
  <c r="O3" i="2"/>
  <c r="N3" i="2"/>
  <c r="O2" i="2"/>
  <c r="N2" i="2"/>
  <c r="O4" i="17" l="1"/>
  <c r="D10" i="30"/>
  <c r="D9" i="30"/>
  <c r="D13" i="30" s="1"/>
  <c r="D15" i="30" s="1"/>
  <c r="N18" i="8"/>
  <c r="B27" i="8" s="1"/>
  <c r="B6" i="28"/>
  <c r="B5" i="28"/>
  <c r="B6" i="26"/>
  <c r="B5" i="26"/>
  <c r="O4" i="21"/>
  <c r="O4" i="25"/>
  <c r="O4" i="19"/>
  <c r="O4" i="9"/>
  <c r="O4" i="27"/>
  <c r="L14" i="8"/>
  <c r="L16" i="8" s="1"/>
  <c r="J19" i="8"/>
  <c r="L32" i="8" s="1"/>
  <c r="O4" i="15"/>
  <c r="O4" i="2"/>
  <c r="O4" i="23"/>
  <c r="O4" i="11"/>
  <c r="O4" i="13"/>
  <c r="N4" i="25"/>
  <c r="Q3" i="13"/>
  <c r="N4" i="23"/>
  <c r="Q3" i="27"/>
  <c r="Q2" i="21"/>
  <c r="Q3" i="11"/>
  <c r="N4" i="11"/>
  <c r="Q3" i="25"/>
  <c r="N4" i="21"/>
  <c r="N4" i="29"/>
  <c r="Q3" i="21"/>
  <c r="N4" i="27"/>
  <c r="Q3" i="9"/>
  <c r="Q3" i="15"/>
  <c r="Q2" i="17"/>
  <c r="Q2" i="19"/>
  <c r="Q3" i="29"/>
  <c r="N4" i="9"/>
  <c r="N4" i="13"/>
  <c r="N4" i="2"/>
  <c r="Q3" i="2"/>
  <c r="N4" i="17"/>
  <c r="N4" i="19"/>
  <c r="Q2" i="27"/>
  <c r="Q2" i="29"/>
  <c r="N4" i="15"/>
  <c r="Q3" i="17"/>
  <c r="Q3" i="23"/>
  <c r="Q3" i="19"/>
  <c r="Q2" i="25"/>
  <c r="Q2" i="23"/>
  <c r="Q2" i="15"/>
  <c r="Q2" i="13"/>
  <c r="Q2" i="11"/>
  <c r="Q2" i="9"/>
  <c r="Q2" i="2"/>
  <c r="Q4" i="17" l="1"/>
  <c r="Q4" i="23"/>
  <c r="Q4" i="2"/>
  <c r="N14" i="8"/>
  <c r="Q4" i="29"/>
  <c r="Q4" i="15"/>
  <c r="Q4" i="21"/>
  <c r="Q4" i="19"/>
  <c r="Q4" i="25"/>
  <c r="Q4" i="27"/>
  <c r="Q4" i="13"/>
  <c r="Q4" i="11"/>
  <c r="Q4" i="9"/>
  <c r="B6" i="30" l="1"/>
  <c r="B5" i="30"/>
  <c r="L19" i="8" l="1"/>
  <c r="M32" i="8" s="1"/>
  <c r="N16" i="8"/>
  <c r="N19" i="8" s="1"/>
  <c r="D10" i="6" l="1"/>
  <c r="D9" i="6"/>
  <c r="D13" i="6" s="1"/>
  <c r="D15" i="6" s="1"/>
  <c r="B5" i="8"/>
  <c r="B7" i="8" s="1"/>
  <c r="B6" i="6" l="1"/>
  <c r="B5" i="6"/>
  <c r="N5" i="8"/>
  <c r="B23" i="8" s="1"/>
  <c r="B25" i="8" s="1"/>
  <c r="B28" i="8" s="1"/>
  <c r="B10" i="8" l="1"/>
  <c r="B32" i="8" s="1"/>
  <c r="N7" i="8"/>
  <c r="N1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982CEE8E-769E-4C5F-B7DC-7D7D02CB9BA5}">
      <text>
        <r>
          <rPr>
            <b/>
            <sz val="16"/>
            <color indexed="81"/>
            <rFont val="MS P ゴシック"/>
            <family val="3"/>
            <charset val="128"/>
          </rPr>
          <t>月遅れの件数も含む</t>
        </r>
      </text>
    </comment>
    <comment ref="S5" authorId="0" shapeId="0" xr:uid="{22D467DE-3CC5-4091-A430-CBC759D392CA}">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40C1AE20-A809-4A85-B3A3-3911F2C2EE98}">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46569B22-9402-4B4D-A16D-D02530B91317}">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01C29C9F-2066-4891-9AD0-10F60DC76DE7}">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CCED8108-C2B7-4B06-B6A9-B622A6850B89}">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A6B5C5B3-817E-412F-A88D-C1FE8D4C4EA2}">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4465ECA4-4F36-4D37-8DBB-5035847E62E3}">
      <text>
        <r>
          <rPr>
            <b/>
            <sz val="16"/>
            <color indexed="81"/>
            <rFont val="MS P ゴシック"/>
            <family val="3"/>
            <charset val="128"/>
          </rPr>
          <t>来月申請：青色
今月申請：黄色
先月申請：赤色</t>
        </r>
      </text>
    </comment>
    <comment ref="O6" authorId="0" shapeId="0" xr:uid="{A0EE3F57-EEFD-4714-A60A-4E1EBA7AA006}">
      <text>
        <r>
          <rPr>
            <b/>
            <sz val="16"/>
            <color indexed="81"/>
            <rFont val="MS P ゴシック"/>
            <family val="3"/>
            <charset val="128"/>
          </rPr>
          <t xml:space="preserve">ケアプランを作成したら◯を付ける
</t>
        </r>
      </text>
    </comment>
    <comment ref="P6" authorId="0" shapeId="0" xr:uid="{7474F24D-BC00-4439-8438-8DB2FCA1B6D7}">
      <text>
        <r>
          <rPr>
            <b/>
            <sz val="16"/>
            <color indexed="81"/>
            <rFont val="MS P ゴシック"/>
            <family val="3"/>
            <charset val="128"/>
          </rPr>
          <t>アセスメントシートを作成したら◯を付ける</t>
        </r>
      </text>
    </comment>
    <comment ref="Q6" authorId="0" shapeId="0" xr:uid="{6D57F275-BCCE-4780-828C-04A75F662DDB}">
      <text>
        <r>
          <rPr>
            <b/>
            <sz val="16"/>
            <color indexed="81"/>
            <rFont val="MS P ゴシック"/>
            <family val="3"/>
            <charset val="128"/>
          </rPr>
          <t>今月のモニタリング実施日を記入</t>
        </r>
      </text>
    </comment>
    <comment ref="R6" authorId="0" shapeId="0" xr:uid="{AA0453CB-16A3-4C2F-99FB-1D578A7F38D5}">
      <text>
        <r>
          <rPr>
            <b/>
            <sz val="16"/>
            <color indexed="81"/>
            <rFont val="MS P ゴシック"/>
            <family val="3"/>
            <charset val="128"/>
          </rPr>
          <t>モニタリング実施後、◯を付ける</t>
        </r>
      </text>
    </comment>
    <comment ref="V6" authorId="0" shapeId="0" xr:uid="{8DA9497D-4058-442E-A0DE-7BD2FF87E225}">
      <text>
        <r>
          <rPr>
            <b/>
            <sz val="16"/>
            <color indexed="81"/>
            <rFont val="MS P ゴシック"/>
            <family val="3"/>
            <charset val="128"/>
          </rPr>
          <t>個別援助計画書の交付日を記入</t>
        </r>
      </text>
    </comment>
    <comment ref="Z6" authorId="0" shapeId="0" xr:uid="{EFD29808-39A5-4EF9-AAEA-69D693510FD8}">
      <text>
        <r>
          <rPr>
            <b/>
            <sz val="16"/>
            <color indexed="81"/>
            <rFont val="MS P ゴシック"/>
            <family val="3"/>
            <charset val="128"/>
          </rPr>
          <t>個別援助計画書の交付日を記入</t>
        </r>
      </text>
    </comment>
    <comment ref="AK6" authorId="0" shapeId="0" xr:uid="{5E33789B-3271-4912-93A0-C84516777B92}">
      <text>
        <r>
          <rPr>
            <b/>
            <sz val="16"/>
            <color indexed="81"/>
            <rFont val="MS P ゴシック"/>
            <family val="3"/>
            <charset val="128"/>
          </rPr>
          <t>回答済み：◯
回答待ち：△
未照会：✕</t>
        </r>
        <r>
          <rPr>
            <sz val="9"/>
            <color indexed="81"/>
            <rFont val="MS P ゴシック"/>
            <family val="3"/>
            <charset val="128"/>
          </rPr>
          <t xml:space="preserve">
</t>
        </r>
      </text>
    </comment>
    <comment ref="AO6" authorId="0" shapeId="0" xr:uid="{5C35B5BD-7F3F-45BB-8A6E-24C37E51CA81}">
      <text>
        <r>
          <rPr>
            <b/>
            <sz val="16"/>
            <color indexed="81"/>
            <rFont val="MS P ゴシック"/>
            <family val="3"/>
            <charset val="128"/>
          </rPr>
          <t>個別援助計画書の交付日を記入</t>
        </r>
      </text>
    </comment>
    <comment ref="AQ6" authorId="0" shapeId="0" xr:uid="{A27F35AF-6119-4254-A9A2-51D709D89181}">
      <text>
        <r>
          <rPr>
            <b/>
            <sz val="16"/>
            <color indexed="81"/>
            <rFont val="MS P ゴシック"/>
            <family val="3"/>
            <charset val="128"/>
          </rPr>
          <t>回答済み：◯
回答待ち：△
未照会：✕</t>
        </r>
        <r>
          <rPr>
            <sz val="9"/>
            <color indexed="81"/>
            <rFont val="MS P ゴシック"/>
            <family val="3"/>
            <charset val="128"/>
          </rPr>
          <t xml:space="preserve">
</t>
        </r>
      </text>
    </comment>
    <comment ref="AS6" authorId="0" shapeId="0" xr:uid="{4BEC1B01-4CFE-4A50-8A82-B2B7B286299F}">
      <text>
        <r>
          <rPr>
            <b/>
            <sz val="16"/>
            <color indexed="81"/>
            <rFont val="MS P ゴシック"/>
            <family val="3"/>
            <charset val="128"/>
          </rPr>
          <t>個別援助計画書の交付日を記入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729C78ED-33C8-4A5F-BC13-275A354F5E33}">
      <text>
        <r>
          <rPr>
            <b/>
            <sz val="16"/>
            <color indexed="81"/>
            <rFont val="MS P ゴシック"/>
            <family val="3"/>
            <charset val="128"/>
          </rPr>
          <t>月遅れの件数も含む</t>
        </r>
      </text>
    </comment>
    <comment ref="S5" authorId="0" shapeId="0" xr:uid="{F728EC8F-0FD7-497A-92CC-B6E3698A788D}">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0771F60A-9D2C-4236-832E-B7959ECCF9AC}">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84C76370-1437-4195-8049-D01A9BC59C63}">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D8C2F690-6A57-444F-BED3-654A70AF8FD2}">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ED7FCC1E-4EA7-4281-97B8-1850A8666BD8}">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DCF833E7-5A50-4A11-8892-2F53949D3864}">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3FB4A7EC-5571-421B-8214-0E55A8B1434D}">
      <text>
        <r>
          <rPr>
            <b/>
            <sz val="16"/>
            <color indexed="81"/>
            <rFont val="MS P ゴシック"/>
            <family val="3"/>
            <charset val="128"/>
          </rPr>
          <t>来月申請：青色
今月申請：黄色
先月申請：赤色</t>
        </r>
      </text>
    </comment>
    <comment ref="O6" authorId="0" shapeId="0" xr:uid="{759B3431-FFD4-41BB-850A-DFC45F077540}">
      <text>
        <r>
          <rPr>
            <b/>
            <sz val="16"/>
            <color indexed="81"/>
            <rFont val="MS P ゴシック"/>
            <family val="3"/>
            <charset val="128"/>
          </rPr>
          <t xml:space="preserve">ケアプランを作成したら◯を付ける
</t>
        </r>
      </text>
    </comment>
    <comment ref="P6" authorId="0" shapeId="0" xr:uid="{F07BDE26-5ECE-46D2-B8F4-3AECEBB268DE}">
      <text>
        <r>
          <rPr>
            <b/>
            <sz val="16"/>
            <color indexed="81"/>
            <rFont val="MS P ゴシック"/>
            <family val="3"/>
            <charset val="128"/>
          </rPr>
          <t>アセスメントシートを作成したら◯を付ける</t>
        </r>
      </text>
    </comment>
    <comment ref="Q6" authorId="0" shapeId="0" xr:uid="{C27AE59E-7736-4DA6-9C1A-484E4145BD63}">
      <text>
        <r>
          <rPr>
            <b/>
            <sz val="16"/>
            <color indexed="81"/>
            <rFont val="MS P ゴシック"/>
            <family val="3"/>
            <charset val="128"/>
          </rPr>
          <t>今月のモニタリング実施日を記入</t>
        </r>
      </text>
    </comment>
    <comment ref="R6" authorId="0" shapeId="0" xr:uid="{AE5FBDFF-3E16-48C0-83E1-6185C227C959}">
      <text>
        <r>
          <rPr>
            <b/>
            <sz val="16"/>
            <color indexed="81"/>
            <rFont val="MS P ゴシック"/>
            <family val="3"/>
            <charset val="128"/>
          </rPr>
          <t>モニタリング実施後、◯を付ける</t>
        </r>
      </text>
    </comment>
    <comment ref="V6" authorId="0" shapeId="0" xr:uid="{779E1E11-0E98-4116-9A45-2E7673819633}">
      <text>
        <r>
          <rPr>
            <b/>
            <sz val="16"/>
            <color indexed="81"/>
            <rFont val="MS P ゴシック"/>
            <family val="3"/>
            <charset val="128"/>
          </rPr>
          <t>個別援助計画書の交付日を記入</t>
        </r>
      </text>
    </comment>
    <comment ref="Z6" authorId="0" shapeId="0" xr:uid="{36FF1317-05BB-4105-9FEC-8BAD8A573700}">
      <text>
        <r>
          <rPr>
            <b/>
            <sz val="16"/>
            <color indexed="81"/>
            <rFont val="MS P ゴシック"/>
            <family val="3"/>
            <charset val="128"/>
          </rPr>
          <t>個別援助計画書の交付日を記入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1728BFFC-43AA-4BA1-B164-D7F9568C3D22}">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1F4775B3-DE22-4848-81DD-95471BCD2DF2}">
      <text>
        <r>
          <rPr>
            <b/>
            <sz val="16"/>
            <color indexed="81"/>
            <rFont val="MS P ゴシック"/>
            <family val="3"/>
            <charset val="128"/>
          </rPr>
          <t>月遅れの件数も含む</t>
        </r>
      </text>
    </comment>
    <comment ref="S5" authorId="0" shapeId="0" xr:uid="{390AF9F6-1BB9-4FDF-BA16-24A9A094A2DE}">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9DAE9AAE-ED9B-484D-819F-BD3CE5906171}">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ABDCFE37-F249-44B7-82F9-4FE8E02F8BD1}">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DF656B30-DD0B-4AA4-B5F4-AE6DDAF6D1D3}">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36293671-DEA6-41D4-B6B8-844DE9EFB32A}">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EC0E5C5A-6100-4D10-9526-C7DEEE5C8578}">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DC37A5C4-9CB0-4D6F-9E8B-31FD28BD1577}">
      <text>
        <r>
          <rPr>
            <b/>
            <sz val="16"/>
            <color indexed="81"/>
            <rFont val="MS P ゴシック"/>
            <family val="3"/>
            <charset val="128"/>
          </rPr>
          <t>来月申請：青色
今月申請：黄色
先月申請：赤色</t>
        </r>
      </text>
    </comment>
    <comment ref="O6" authorId="0" shapeId="0" xr:uid="{09DAB1E7-1819-4CA6-A76B-5390CEE1B0DD}">
      <text>
        <r>
          <rPr>
            <b/>
            <sz val="16"/>
            <color indexed="81"/>
            <rFont val="MS P ゴシック"/>
            <family val="3"/>
            <charset val="128"/>
          </rPr>
          <t xml:space="preserve">ケアプランを作成したら◯を付ける
</t>
        </r>
      </text>
    </comment>
    <comment ref="P6" authorId="0" shapeId="0" xr:uid="{3572E8FF-A2A6-4BD4-AD93-48005521EBD2}">
      <text>
        <r>
          <rPr>
            <b/>
            <sz val="16"/>
            <color indexed="81"/>
            <rFont val="MS P ゴシック"/>
            <family val="3"/>
            <charset val="128"/>
          </rPr>
          <t>アセスメントシートを作成したら◯を付ける</t>
        </r>
      </text>
    </comment>
    <comment ref="Q6" authorId="0" shapeId="0" xr:uid="{790B44C0-076E-4433-B76D-45456ADBF42B}">
      <text>
        <r>
          <rPr>
            <b/>
            <sz val="16"/>
            <color indexed="81"/>
            <rFont val="MS P ゴシック"/>
            <family val="3"/>
            <charset val="128"/>
          </rPr>
          <t>今月のモニタリング実施日を記入</t>
        </r>
      </text>
    </comment>
    <comment ref="R6" authorId="0" shapeId="0" xr:uid="{2D432CF9-2D0C-4757-82F9-C79698C0A9BD}">
      <text>
        <r>
          <rPr>
            <b/>
            <sz val="16"/>
            <color indexed="81"/>
            <rFont val="MS P ゴシック"/>
            <family val="3"/>
            <charset val="128"/>
          </rPr>
          <t>モニタリング実施後、◯を付ける</t>
        </r>
      </text>
    </comment>
    <comment ref="V6" authorId="0" shapeId="0" xr:uid="{EC9384E3-576E-4082-B303-BC3C3A28C111}">
      <text>
        <r>
          <rPr>
            <b/>
            <sz val="16"/>
            <color indexed="81"/>
            <rFont val="MS P ゴシック"/>
            <family val="3"/>
            <charset val="128"/>
          </rPr>
          <t>個別援助計画書の交付日を記入</t>
        </r>
      </text>
    </comment>
    <comment ref="Z6" authorId="0" shapeId="0" xr:uid="{767C2A0D-6676-403B-A1E6-BC3DE55FA657}">
      <text>
        <r>
          <rPr>
            <b/>
            <sz val="16"/>
            <color indexed="81"/>
            <rFont val="MS P ゴシック"/>
            <family val="3"/>
            <charset val="128"/>
          </rPr>
          <t>個別援助計画書の交付日を記入</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109216FB-1606-49E8-8C75-6157F0C627FC}">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585EC61D-0E6F-4B72-909B-FB01E9695DF7}">
      <text>
        <r>
          <rPr>
            <b/>
            <sz val="16"/>
            <color indexed="81"/>
            <rFont val="MS P ゴシック"/>
            <family val="3"/>
            <charset val="128"/>
          </rPr>
          <t>月遅れの件数も含む</t>
        </r>
      </text>
    </comment>
    <comment ref="S5" authorId="0" shapeId="0" xr:uid="{19754679-0F81-48AA-ABC7-255BE0620549}">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33924FBE-4AFB-4316-A53A-DA8ED42BCA1C}">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3D119F37-03CF-4FE9-86C0-621ACD2AEAA0}">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87F09573-E6FA-42B0-8BC8-05DA0EC60E92}">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0979DC07-4775-48A3-9AA7-6DAD75FAFD91}">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74534D22-B683-4C60-8302-D0DAE9F78FEE}">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51EC115C-2A0F-4694-A28E-DC1C7CFF670B}">
      <text>
        <r>
          <rPr>
            <b/>
            <sz val="16"/>
            <color indexed="81"/>
            <rFont val="MS P ゴシック"/>
            <family val="3"/>
            <charset val="128"/>
          </rPr>
          <t>来月申請：青色
今月申請：黄色
先月申請：赤色</t>
        </r>
      </text>
    </comment>
    <comment ref="O6" authorId="0" shapeId="0" xr:uid="{874DF60B-B207-4A5B-B961-6DD9A4819DDF}">
      <text>
        <r>
          <rPr>
            <b/>
            <sz val="16"/>
            <color indexed="81"/>
            <rFont val="MS P ゴシック"/>
            <family val="3"/>
            <charset val="128"/>
          </rPr>
          <t xml:space="preserve">ケアプランを作成したら◯を付ける
</t>
        </r>
      </text>
    </comment>
    <comment ref="P6" authorId="0" shapeId="0" xr:uid="{AA551E6C-094E-4E45-BB3A-554DFF2B4E2F}">
      <text>
        <r>
          <rPr>
            <b/>
            <sz val="16"/>
            <color indexed="81"/>
            <rFont val="MS P ゴシック"/>
            <family val="3"/>
            <charset val="128"/>
          </rPr>
          <t>アセスメントシートを作成したら◯を付ける</t>
        </r>
      </text>
    </comment>
    <comment ref="Q6" authorId="0" shapeId="0" xr:uid="{D01BFF35-C646-4E61-86A2-6C33D4068A39}">
      <text>
        <r>
          <rPr>
            <b/>
            <sz val="16"/>
            <color indexed="81"/>
            <rFont val="MS P ゴシック"/>
            <family val="3"/>
            <charset val="128"/>
          </rPr>
          <t>今月のモニタリング実施日を記入</t>
        </r>
      </text>
    </comment>
    <comment ref="R6" authorId="0" shapeId="0" xr:uid="{04226C63-6F2B-4BDB-8E43-9E30633E5903}">
      <text>
        <r>
          <rPr>
            <b/>
            <sz val="16"/>
            <color indexed="81"/>
            <rFont val="MS P ゴシック"/>
            <family val="3"/>
            <charset val="128"/>
          </rPr>
          <t>モニタリング実施後、◯を付ける</t>
        </r>
      </text>
    </comment>
    <comment ref="V6" authorId="0" shapeId="0" xr:uid="{E71E3972-C74C-4423-9E35-72F5D1672BC7}">
      <text>
        <r>
          <rPr>
            <b/>
            <sz val="16"/>
            <color indexed="81"/>
            <rFont val="MS P ゴシック"/>
            <family val="3"/>
            <charset val="128"/>
          </rPr>
          <t>個別援助計画書の交付日を記入</t>
        </r>
      </text>
    </comment>
    <comment ref="Z6" authorId="0" shapeId="0" xr:uid="{A5D3D7C2-3BCC-4CCA-AD1A-9EEE3FF4AA24}">
      <text>
        <r>
          <rPr>
            <b/>
            <sz val="16"/>
            <color indexed="81"/>
            <rFont val="MS P ゴシック"/>
            <family val="3"/>
            <charset val="128"/>
          </rPr>
          <t>個別援助計画書の交付日を記入</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9807FEB4-F89F-4D61-841B-4C603D615920}">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42AD5203-65BB-4731-9929-520DC4520935}">
      <text>
        <r>
          <rPr>
            <b/>
            <sz val="16"/>
            <color indexed="81"/>
            <rFont val="MS P ゴシック"/>
            <family val="3"/>
            <charset val="128"/>
          </rPr>
          <t>月遅れの件数も含む</t>
        </r>
      </text>
    </comment>
    <comment ref="S5" authorId="0" shapeId="0" xr:uid="{AB810DAA-2705-4898-93E7-CBAD2BB4A2D4}">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C7F1D2EC-64AD-46E9-A323-A91D917ACE25}">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724A7020-3B04-43AC-91A4-B7A9422083E0}">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7F713823-BC0D-4543-9933-018DDD6C643B}">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65FD62F8-0134-444F-BCEA-9B65E2D2A1C6}">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7056B520-D6B2-4598-8A3F-EDBFD3CDF39B}">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6C7256FE-1CCA-46F5-AC70-8769B056E2A6}">
      <text>
        <r>
          <rPr>
            <b/>
            <sz val="16"/>
            <color indexed="81"/>
            <rFont val="MS P ゴシック"/>
            <family val="3"/>
            <charset val="128"/>
          </rPr>
          <t>来月申請：青色
今月申請：黄色
先月申請：赤色</t>
        </r>
      </text>
    </comment>
    <comment ref="O6" authorId="0" shapeId="0" xr:uid="{E1DC8A89-37E1-4B9D-8DA2-11C7C19B6C72}">
      <text>
        <r>
          <rPr>
            <b/>
            <sz val="16"/>
            <color indexed="81"/>
            <rFont val="MS P ゴシック"/>
            <family val="3"/>
            <charset val="128"/>
          </rPr>
          <t xml:space="preserve">ケアプランを作成したら◯を付ける
</t>
        </r>
      </text>
    </comment>
    <comment ref="P6" authorId="0" shapeId="0" xr:uid="{839FBD55-B015-4115-B7BF-3114EF3C42C2}">
      <text>
        <r>
          <rPr>
            <b/>
            <sz val="16"/>
            <color indexed="81"/>
            <rFont val="MS P ゴシック"/>
            <family val="3"/>
            <charset val="128"/>
          </rPr>
          <t>アセスメントシートを作成したら◯を付ける</t>
        </r>
      </text>
    </comment>
    <comment ref="Q6" authorId="0" shapeId="0" xr:uid="{C253E38B-7866-465E-A3E3-9CEAF2F9406B}">
      <text>
        <r>
          <rPr>
            <b/>
            <sz val="16"/>
            <color indexed="81"/>
            <rFont val="MS P ゴシック"/>
            <family val="3"/>
            <charset val="128"/>
          </rPr>
          <t>今月のモニタリング実施日を記入</t>
        </r>
      </text>
    </comment>
    <comment ref="R6" authorId="0" shapeId="0" xr:uid="{26EAB5B0-4B12-4098-BBCC-F73D8DD93B5A}">
      <text>
        <r>
          <rPr>
            <b/>
            <sz val="16"/>
            <color indexed="81"/>
            <rFont val="MS P ゴシック"/>
            <family val="3"/>
            <charset val="128"/>
          </rPr>
          <t>モニタリング実施後、◯を付ける</t>
        </r>
      </text>
    </comment>
    <comment ref="V6" authorId="0" shapeId="0" xr:uid="{D3787F89-1BEC-4B1C-B0F1-6DF1BB431380}">
      <text>
        <r>
          <rPr>
            <b/>
            <sz val="16"/>
            <color indexed="81"/>
            <rFont val="MS P ゴシック"/>
            <family val="3"/>
            <charset val="128"/>
          </rPr>
          <t>個別援助計画書の交付日を記入</t>
        </r>
      </text>
    </comment>
    <comment ref="Z6" authorId="0" shapeId="0" xr:uid="{07F69B74-F5F1-4A74-B1D4-A1500C4A4D66}">
      <text>
        <r>
          <rPr>
            <b/>
            <sz val="16"/>
            <color indexed="81"/>
            <rFont val="MS P ゴシック"/>
            <family val="3"/>
            <charset val="128"/>
          </rPr>
          <t>個別援助計画書の交付日を記入</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A54998A3-868A-42D8-B3F7-3470D9597D4B}">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36347E08-6AD1-496D-88B6-B54D4EB8B03C}">
      <text>
        <r>
          <rPr>
            <b/>
            <sz val="16"/>
            <color indexed="81"/>
            <rFont val="MS P ゴシック"/>
            <family val="3"/>
            <charset val="128"/>
          </rPr>
          <t>月遅れの件数も含む</t>
        </r>
      </text>
    </comment>
    <comment ref="S5" authorId="0" shapeId="0" xr:uid="{DBF342AC-4186-4B58-A9DC-AA04E5A29F6F}">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D705C194-8362-4121-B946-F08A1FD08167}">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DFA081B1-10A1-4034-B24D-70A0864B096C}">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DC57E9C7-2EC8-4B07-92C0-A4E49171E8A2}">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9B83F4C0-E521-4639-8A83-349AFC0F83F3}">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2CACAD2F-58BD-4288-BF52-218C88F973C7}">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D5F56148-E05A-4895-A941-0D0AA7FF6809}">
      <text>
        <r>
          <rPr>
            <b/>
            <sz val="16"/>
            <color indexed="81"/>
            <rFont val="MS P ゴシック"/>
            <family val="3"/>
            <charset val="128"/>
          </rPr>
          <t>来月申請：青色
今月申請：黄色
先月申請：赤色</t>
        </r>
      </text>
    </comment>
    <comment ref="O6" authorId="0" shapeId="0" xr:uid="{DD641941-EDCD-495F-BE64-411408AB028B}">
      <text>
        <r>
          <rPr>
            <b/>
            <sz val="16"/>
            <color indexed="81"/>
            <rFont val="MS P ゴシック"/>
            <family val="3"/>
            <charset val="128"/>
          </rPr>
          <t xml:space="preserve">ケアプランを作成したら◯を付ける
</t>
        </r>
      </text>
    </comment>
    <comment ref="P6" authorId="0" shapeId="0" xr:uid="{69616377-F8E4-41B8-8BB2-C29AF194DEE8}">
      <text>
        <r>
          <rPr>
            <b/>
            <sz val="16"/>
            <color indexed="81"/>
            <rFont val="MS P ゴシック"/>
            <family val="3"/>
            <charset val="128"/>
          </rPr>
          <t>アセスメントシートを作成したら◯を付ける</t>
        </r>
      </text>
    </comment>
    <comment ref="Q6" authorId="0" shapeId="0" xr:uid="{3A607279-B3C6-49BB-8D54-AB1D0CB9B2C3}">
      <text>
        <r>
          <rPr>
            <b/>
            <sz val="16"/>
            <color indexed="81"/>
            <rFont val="MS P ゴシック"/>
            <family val="3"/>
            <charset val="128"/>
          </rPr>
          <t>今月のモニタリング実施日を記入</t>
        </r>
      </text>
    </comment>
    <comment ref="R6" authorId="0" shapeId="0" xr:uid="{81EC3511-AC4B-40BC-ADAC-342487AED9EC}">
      <text>
        <r>
          <rPr>
            <b/>
            <sz val="16"/>
            <color indexed="81"/>
            <rFont val="MS P ゴシック"/>
            <family val="3"/>
            <charset val="128"/>
          </rPr>
          <t>モニタリング実施後、◯を付ける</t>
        </r>
      </text>
    </comment>
    <comment ref="V6" authorId="0" shapeId="0" xr:uid="{379295E4-40E7-48D2-83A1-B0FC74F2AAC5}">
      <text>
        <r>
          <rPr>
            <b/>
            <sz val="16"/>
            <color indexed="81"/>
            <rFont val="MS P ゴシック"/>
            <family val="3"/>
            <charset val="128"/>
          </rPr>
          <t>個別援助計画書の交付日を記入</t>
        </r>
      </text>
    </comment>
    <comment ref="Z6" authorId="0" shapeId="0" xr:uid="{5234A425-2C6E-471B-9D75-8CF1FB839CBD}">
      <text>
        <r>
          <rPr>
            <b/>
            <sz val="16"/>
            <color indexed="81"/>
            <rFont val="MS P ゴシック"/>
            <family val="3"/>
            <charset val="128"/>
          </rPr>
          <t>個別援助計画書の交付日を記入</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441EEAE5-3012-4A7E-89A8-6E34EA47DA81}">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3ABF6228-34C7-41D3-AD6D-3C7C05AAA1D0}">
      <text>
        <r>
          <rPr>
            <b/>
            <sz val="16"/>
            <color indexed="81"/>
            <rFont val="MS P ゴシック"/>
            <family val="3"/>
            <charset val="128"/>
          </rPr>
          <t>月遅れの件数も含む</t>
        </r>
      </text>
    </comment>
    <comment ref="S5" authorId="0" shapeId="0" xr:uid="{7C86C541-ACAA-4506-BEFC-E65637F2231A}">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DBA2B3AC-8BB4-4A84-9F36-7052420DA2D1}">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661861DB-36B4-4FD5-BCA3-49508F73070D}">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19C591AF-5EB5-4FA8-AF4C-F4EB7A57FE0A}">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110CF8DD-7541-4463-9EC5-961E4510991B}">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64710B1D-3317-4E2E-80A0-55FD26F4D073}">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B7504509-C11E-4E83-83B3-D9A96D2AD646}">
      <text>
        <r>
          <rPr>
            <b/>
            <sz val="16"/>
            <color indexed="81"/>
            <rFont val="MS P ゴシック"/>
            <family val="3"/>
            <charset val="128"/>
          </rPr>
          <t>来月申請：青色
今月申請：黄色
先月申請：赤色</t>
        </r>
      </text>
    </comment>
    <comment ref="O6" authorId="0" shapeId="0" xr:uid="{ACEE3962-2756-4880-8B1A-6C8009D0B9FC}">
      <text>
        <r>
          <rPr>
            <b/>
            <sz val="16"/>
            <color indexed="81"/>
            <rFont val="MS P ゴシック"/>
            <family val="3"/>
            <charset val="128"/>
          </rPr>
          <t xml:space="preserve">ケアプランを作成したら◯を付ける
</t>
        </r>
      </text>
    </comment>
    <comment ref="P6" authorId="0" shapeId="0" xr:uid="{9FD3A94A-142A-4488-ABE1-D976244400F0}">
      <text>
        <r>
          <rPr>
            <b/>
            <sz val="16"/>
            <color indexed="81"/>
            <rFont val="MS P ゴシック"/>
            <family val="3"/>
            <charset val="128"/>
          </rPr>
          <t>アセスメントシートを作成したら◯を付ける</t>
        </r>
      </text>
    </comment>
    <comment ref="Q6" authorId="0" shapeId="0" xr:uid="{0C571BB6-A76A-40D9-8610-26F2F5527EF7}">
      <text>
        <r>
          <rPr>
            <b/>
            <sz val="16"/>
            <color indexed="81"/>
            <rFont val="MS P ゴシック"/>
            <family val="3"/>
            <charset val="128"/>
          </rPr>
          <t>今月のモニタリング実施日を記入</t>
        </r>
      </text>
    </comment>
    <comment ref="R6" authorId="0" shapeId="0" xr:uid="{7165FFBD-CCA4-41EB-BA3D-AF6EBBEE4E26}">
      <text>
        <r>
          <rPr>
            <b/>
            <sz val="16"/>
            <color indexed="81"/>
            <rFont val="MS P ゴシック"/>
            <family val="3"/>
            <charset val="128"/>
          </rPr>
          <t>モニタリング実施後、◯を付ける</t>
        </r>
      </text>
    </comment>
    <comment ref="V6" authorId="0" shapeId="0" xr:uid="{B575F208-9DD5-46B2-A1CA-B37B7C07F4CD}">
      <text>
        <r>
          <rPr>
            <b/>
            <sz val="16"/>
            <color indexed="81"/>
            <rFont val="MS P ゴシック"/>
            <family val="3"/>
            <charset val="128"/>
          </rPr>
          <t>個別援助計画書の交付日を記入</t>
        </r>
      </text>
    </comment>
    <comment ref="Z6" authorId="0" shapeId="0" xr:uid="{18B65FA8-254E-42E1-ADD1-831E09BE8784}">
      <text>
        <r>
          <rPr>
            <b/>
            <sz val="16"/>
            <color indexed="81"/>
            <rFont val="MS P ゴシック"/>
            <family val="3"/>
            <charset val="128"/>
          </rPr>
          <t>個別援助計画書の交付日を記入</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A58BCCDE-D344-464F-94D7-01933EB3176D}">
      <text>
        <r>
          <rPr>
            <b/>
            <sz val="16"/>
            <color indexed="81"/>
            <rFont val="MS P ゴシック"/>
            <family val="3"/>
            <charset val="128"/>
          </rPr>
          <t>月遅れの件数も含む</t>
        </r>
      </text>
    </comment>
    <comment ref="S5" authorId="0" shapeId="0" xr:uid="{F33C1AB3-6208-4656-BC4E-61B71DA34DC2}">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77A7DD93-FADA-4C8E-980F-D3FB2A94A16C}">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F9E161B2-086B-4072-9D25-E400ABB24D67}">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FB0153E3-6622-4369-9BA3-8F81B7D8AD11}">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C6061ADA-3204-4C9E-B301-BDEA37046888}">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C3787F13-7743-4239-8CBF-93AA030B4E76}">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7F114E8F-CAE3-4B20-A0CF-4CF12072C26E}">
      <text>
        <r>
          <rPr>
            <b/>
            <sz val="16"/>
            <color indexed="81"/>
            <rFont val="MS P ゴシック"/>
            <family val="3"/>
            <charset val="128"/>
          </rPr>
          <t>来月申請：青色
今月申請：黄色
先月申請：赤色</t>
        </r>
      </text>
    </comment>
    <comment ref="O6" authorId="0" shapeId="0" xr:uid="{FC1219C4-51DF-44B8-81A9-B725E89416B1}">
      <text>
        <r>
          <rPr>
            <b/>
            <sz val="16"/>
            <color indexed="81"/>
            <rFont val="MS P ゴシック"/>
            <family val="3"/>
            <charset val="128"/>
          </rPr>
          <t xml:space="preserve">ケアプランを作成したら◯を付ける
</t>
        </r>
      </text>
    </comment>
    <comment ref="P6" authorId="0" shapeId="0" xr:uid="{E69F54DF-FCAE-4C1D-B83F-CD7A7AEBFFD1}">
      <text>
        <r>
          <rPr>
            <b/>
            <sz val="16"/>
            <color indexed="81"/>
            <rFont val="MS P ゴシック"/>
            <family val="3"/>
            <charset val="128"/>
          </rPr>
          <t>アセスメントシートを作成したら◯を付ける</t>
        </r>
      </text>
    </comment>
    <comment ref="Q6" authorId="0" shapeId="0" xr:uid="{E43A49C8-CF0B-4A5B-8775-D443EF9898EB}">
      <text>
        <r>
          <rPr>
            <b/>
            <sz val="16"/>
            <color indexed="81"/>
            <rFont val="MS P ゴシック"/>
            <family val="3"/>
            <charset val="128"/>
          </rPr>
          <t>今月のモニタリング実施日を記入</t>
        </r>
      </text>
    </comment>
    <comment ref="R6" authorId="0" shapeId="0" xr:uid="{8F39F8D4-2EDE-48BB-8C1E-AED904005C22}">
      <text>
        <r>
          <rPr>
            <b/>
            <sz val="16"/>
            <color indexed="81"/>
            <rFont val="MS P ゴシック"/>
            <family val="3"/>
            <charset val="128"/>
          </rPr>
          <t>モニタリング実施後、◯を付ける</t>
        </r>
      </text>
    </comment>
    <comment ref="V6" authorId="0" shapeId="0" xr:uid="{AD25991C-8208-4054-B73B-8C9683605FCE}">
      <text>
        <r>
          <rPr>
            <b/>
            <sz val="16"/>
            <color indexed="81"/>
            <rFont val="MS P ゴシック"/>
            <family val="3"/>
            <charset val="128"/>
          </rPr>
          <t>個別援助計画書の交付日を記入</t>
        </r>
      </text>
    </comment>
    <comment ref="Z6" authorId="0" shapeId="0" xr:uid="{2FB05118-23D2-4FDA-BF4F-59D6A9B9B1F9}">
      <text>
        <r>
          <rPr>
            <b/>
            <sz val="16"/>
            <color indexed="81"/>
            <rFont val="MS P ゴシック"/>
            <family val="3"/>
            <charset val="128"/>
          </rPr>
          <t>個別援助計画書の交付日を記入</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A34D48D6-4D5A-4237-AA03-A3671E04969F}">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BC9D5ED6-735F-4638-882F-2CF5E3CA4160}">
      <text>
        <r>
          <rPr>
            <b/>
            <sz val="16"/>
            <color indexed="81"/>
            <rFont val="MS P ゴシック"/>
            <family val="3"/>
            <charset val="128"/>
          </rPr>
          <t>月遅れの件数も含む</t>
        </r>
      </text>
    </comment>
    <comment ref="S5" authorId="0" shapeId="0" xr:uid="{1DEC8959-7420-416B-BAE2-7E5CE9B72726}">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359F5A22-9397-4D76-898C-B113F1B3E6E1}">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7D4245EA-69BE-4975-92E4-E887F32068E0}">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C8B8C42C-065F-4C37-BC02-C9F0F1576421}">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A8E9C7C8-369C-4121-9C9C-683D45EAF8B1}">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68350A8F-57CB-4A82-A2CB-A57F9C0D8E9A}">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7E9E2EFC-B90B-4BC3-B3E1-FD02B4DEEAB5}">
      <text>
        <r>
          <rPr>
            <b/>
            <sz val="16"/>
            <color indexed="81"/>
            <rFont val="MS P ゴシック"/>
            <family val="3"/>
            <charset val="128"/>
          </rPr>
          <t>来月申請：青色
今月申請：黄色
先月申請：赤色</t>
        </r>
      </text>
    </comment>
    <comment ref="O6" authorId="0" shapeId="0" xr:uid="{BBF20B05-94AC-4314-B49E-925AD907E3CD}">
      <text>
        <r>
          <rPr>
            <b/>
            <sz val="16"/>
            <color indexed="81"/>
            <rFont val="MS P ゴシック"/>
            <family val="3"/>
            <charset val="128"/>
          </rPr>
          <t xml:space="preserve">ケアプランを作成したら◯を付ける
</t>
        </r>
      </text>
    </comment>
    <comment ref="P6" authorId="0" shapeId="0" xr:uid="{3084361E-2713-471A-AFC7-A8A6C8789B0A}">
      <text>
        <r>
          <rPr>
            <b/>
            <sz val="16"/>
            <color indexed="81"/>
            <rFont val="MS P ゴシック"/>
            <family val="3"/>
            <charset val="128"/>
          </rPr>
          <t>アセスメントシートを作成したら◯を付ける</t>
        </r>
      </text>
    </comment>
    <comment ref="Q6" authorId="0" shapeId="0" xr:uid="{65E9EFC5-8F62-4BBF-ABB8-DD16990122AE}">
      <text>
        <r>
          <rPr>
            <b/>
            <sz val="16"/>
            <color indexed="81"/>
            <rFont val="MS P ゴシック"/>
            <family val="3"/>
            <charset val="128"/>
          </rPr>
          <t>今月のモニタリング実施日を記入</t>
        </r>
      </text>
    </comment>
    <comment ref="R6" authorId="0" shapeId="0" xr:uid="{C9DA917C-DB54-4CE5-A0A4-151B61AAB1F2}">
      <text>
        <r>
          <rPr>
            <b/>
            <sz val="16"/>
            <color indexed="81"/>
            <rFont val="MS P ゴシック"/>
            <family val="3"/>
            <charset val="128"/>
          </rPr>
          <t>モニタリング実施後、◯を付ける</t>
        </r>
      </text>
    </comment>
    <comment ref="V6" authorId="0" shapeId="0" xr:uid="{E8B9752B-6C5E-4FFB-9378-DD1E91A350CE}">
      <text>
        <r>
          <rPr>
            <b/>
            <sz val="16"/>
            <color indexed="81"/>
            <rFont val="MS P ゴシック"/>
            <family val="3"/>
            <charset val="128"/>
          </rPr>
          <t>個別援助計画書の交付日を記入</t>
        </r>
      </text>
    </comment>
    <comment ref="Z6" authorId="0" shapeId="0" xr:uid="{76F976B3-FFF9-4AD3-8BAD-3DA3A2F080E7}">
      <text>
        <r>
          <rPr>
            <b/>
            <sz val="16"/>
            <color indexed="81"/>
            <rFont val="MS P ゴシック"/>
            <family val="3"/>
            <charset val="128"/>
          </rPr>
          <t>個別援助計画書の交付日を記入</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86693F7E-B04E-46E9-85FE-31094EF2B27A}">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02F26529-95B2-45E4-9D45-75C743B844BF}">
      <text>
        <r>
          <rPr>
            <b/>
            <sz val="16"/>
            <color indexed="81"/>
            <rFont val="MS P ゴシック"/>
            <family val="3"/>
            <charset val="128"/>
          </rPr>
          <t>月遅れの件数も含む</t>
        </r>
      </text>
    </comment>
    <comment ref="S5" authorId="0" shapeId="0" xr:uid="{CFF2EFEE-538F-4809-97B4-45D1F24D4BE5}">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FF4547F0-1BD9-483C-850C-4C3CAB3C4B3B}">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206468ED-86F5-4D9A-AB39-968CC5736116}">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D977D684-A793-4F62-8E95-ADF4190E9D0E}">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913E8F9E-9822-49D8-8AFA-DFA0698FC6BF}">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94808CF7-8351-4D17-84F1-FFBFCC009DA9}">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A7396D01-45D7-475A-B00D-2988B51B6C31}">
      <text>
        <r>
          <rPr>
            <b/>
            <sz val="16"/>
            <color indexed="81"/>
            <rFont val="MS P ゴシック"/>
            <family val="3"/>
            <charset val="128"/>
          </rPr>
          <t>来月申請：青色
今月申請：黄色
先月申請：赤色</t>
        </r>
      </text>
    </comment>
    <comment ref="O6" authorId="0" shapeId="0" xr:uid="{426FCA02-C95B-4EC3-9123-A5A4EAB7A92B}">
      <text>
        <r>
          <rPr>
            <b/>
            <sz val="16"/>
            <color indexed="81"/>
            <rFont val="MS P ゴシック"/>
            <family val="3"/>
            <charset val="128"/>
          </rPr>
          <t xml:space="preserve">ケアプランを作成したら◯を付ける
</t>
        </r>
      </text>
    </comment>
    <comment ref="P6" authorId="0" shapeId="0" xr:uid="{72E690CC-5B48-4D69-81A4-F5B36662F02F}">
      <text>
        <r>
          <rPr>
            <b/>
            <sz val="16"/>
            <color indexed="81"/>
            <rFont val="MS P ゴシック"/>
            <family val="3"/>
            <charset val="128"/>
          </rPr>
          <t>アセスメントシートを作成したら◯を付ける</t>
        </r>
      </text>
    </comment>
    <comment ref="Q6" authorId="0" shapeId="0" xr:uid="{9AC8AB2A-8404-40A0-8094-91FC413DFA23}">
      <text>
        <r>
          <rPr>
            <b/>
            <sz val="16"/>
            <color indexed="81"/>
            <rFont val="MS P ゴシック"/>
            <family val="3"/>
            <charset val="128"/>
          </rPr>
          <t>今月のモニタリング実施日を記入</t>
        </r>
      </text>
    </comment>
    <comment ref="R6" authorId="0" shapeId="0" xr:uid="{C8971E04-2B52-4D13-99CF-D89AACEEA5FF}">
      <text>
        <r>
          <rPr>
            <b/>
            <sz val="16"/>
            <color indexed="81"/>
            <rFont val="MS P ゴシック"/>
            <family val="3"/>
            <charset val="128"/>
          </rPr>
          <t>モニタリング実施後、◯を付ける</t>
        </r>
      </text>
    </comment>
    <comment ref="V6" authorId="0" shapeId="0" xr:uid="{3195412D-4FDF-4A91-ABC5-86DE2923000B}">
      <text>
        <r>
          <rPr>
            <b/>
            <sz val="16"/>
            <color indexed="81"/>
            <rFont val="MS P ゴシック"/>
            <family val="3"/>
            <charset val="128"/>
          </rPr>
          <t>個別援助計画書の交付日を記入</t>
        </r>
      </text>
    </comment>
    <comment ref="Z6" authorId="0" shapeId="0" xr:uid="{6519062D-E4E0-414C-93E7-E05F9858AEF7}">
      <text>
        <r>
          <rPr>
            <b/>
            <sz val="16"/>
            <color indexed="81"/>
            <rFont val="MS P ゴシック"/>
            <family val="3"/>
            <charset val="128"/>
          </rPr>
          <t>個別援助計画書の交付日を記入</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93E1D48D-CDBB-4951-9A5D-DEB084398A33}">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5905F317-A3B5-40B4-8E73-BAF3F5FBE882}">
      <text>
        <r>
          <rPr>
            <b/>
            <sz val="12"/>
            <color indexed="81"/>
            <rFont val="MS P ゴシック"/>
            <family val="3"/>
            <charset val="128"/>
          </rPr>
          <t>月遅れ分を含む</t>
        </r>
      </text>
    </comment>
    <comment ref="A6" authorId="0" shapeId="0" xr:uid="{064789E8-D876-44E4-A72C-79033266EF87}">
      <text>
        <r>
          <rPr>
            <b/>
            <sz val="12"/>
            <color indexed="81"/>
            <rFont val="MS P ゴシック"/>
            <family val="3"/>
            <charset val="128"/>
          </rPr>
          <t>月遅れ分を含む</t>
        </r>
        <r>
          <rPr>
            <sz val="9"/>
            <color indexed="81"/>
            <rFont val="MS P ゴシック"/>
            <family val="3"/>
            <charset val="128"/>
          </rPr>
          <t xml:space="preserve">
</t>
        </r>
      </text>
    </comment>
    <comment ref="A7" authorId="0" shapeId="0" xr:uid="{89A33B59-278E-4B7D-866A-755412861121}">
      <text>
        <r>
          <rPr>
            <b/>
            <sz val="12"/>
            <color indexed="81"/>
            <rFont val="MS P ゴシック"/>
            <family val="3"/>
            <charset val="128"/>
          </rPr>
          <t>月遅れ分を含む</t>
        </r>
        <r>
          <rPr>
            <sz val="9"/>
            <color indexed="81"/>
            <rFont val="MS P ゴシック"/>
            <family val="3"/>
            <charset val="128"/>
          </rPr>
          <t xml:space="preserve">
</t>
        </r>
      </text>
    </comment>
    <comment ref="A14" authorId="0" shapeId="0" xr:uid="{93F3D7C7-137E-40E7-A223-B5AFE96DBD61}">
      <text>
        <r>
          <rPr>
            <b/>
            <sz val="12"/>
            <color indexed="81"/>
            <rFont val="MS P ゴシック"/>
            <family val="3"/>
            <charset val="128"/>
          </rPr>
          <t>月遅れ分を含む</t>
        </r>
      </text>
    </comment>
    <comment ref="A15" authorId="0" shapeId="0" xr:uid="{03C56A07-4C94-4517-9E8E-A0A756863122}">
      <text>
        <r>
          <rPr>
            <b/>
            <sz val="12"/>
            <color indexed="81"/>
            <rFont val="MS P ゴシック"/>
            <family val="3"/>
            <charset val="128"/>
          </rPr>
          <t>月遅れ分を含む</t>
        </r>
        <r>
          <rPr>
            <sz val="9"/>
            <color indexed="81"/>
            <rFont val="MS P ゴシック"/>
            <family val="3"/>
            <charset val="128"/>
          </rPr>
          <t xml:space="preserve">
</t>
        </r>
      </text>
    </comment>
    <comment ref="A16" authorId="0" shapeId="0" xr:uid="{80AD0DAC-F2CD-41D6-9191-64EAC6B290CD}">
      <text>
        <r>
          <rPr>
            <b/>
            <sz val="12"/>
            <color indexed="81"/>
            <rFont val="MS P ゴシック"/>
            <family val="3"/>
            <charset val="128"/>
          </rPr>
          <t>月遅れ分を含む</t>
        </r>
        <r>
          <rPr>
            <sz val="9"/>
            <color indexed="81"/>
            <rFont val="MS P ゴシック"/>
            <family val="3"/>
            <charset val="128"/>
          </rPr>
          <t xml:space="preserve">
</t>
        </r>
      </text>
    </comment>
    <comment ref="A23" authorId="0" shapeId="0" xr:uid="{F31708F2-1F35-4060-A994-2540270DF252}">
      <text>
        <r>
          <rPr>
            <b/>
            <sz val="12"/>
            <color indexed="81"/>
            <rFont val="MS P ゴシック"/>
            <family val="3"/>
            <charset val="128"/>
          </rPr>
          <t>月遅れ分を含む</t>
        </r>
      </text>
    </comment>
    <comment ref="A24" authorId="0" shapeId="0" xr:uid="{51E58450-89C2-43DF-B8C6-99B577492C15}">
      <text>
        <r>
          <rPr>
            <b/>
            <sz val="12"/>
            <color indexed="81"/>
            <rFont val="MS P ゴシック"/>
            <family val="3"/>
            <charset val="128"/>
          </rPr>
          <t>月遅れ分を含む</t>
        </r>
        <r>
          <rPr>
            <sz val="9"/>
            <color indexed="81"/>
            <rFont val="MS P ゴシック"/>
            <family val="3"/>
            <charset val="128"/>
          </rPr>
          <t xml:space="preserve">
</t>
        </r>
      </text>
    </comment>
    <comment ref="A25" authorId="0" shapeId="0" xr:uid="{456C9D78-6BF5-4956-913C-9CEBDE246302}">
      <text>
        <r>
          <rPr>
            <b/>
            <sz val="12"/>
            <color indexed="81"/>
            <rFont val="MS P ゴシック"/>
            <family val="3"/>
            <charset val="128"/>
          </rPr>
          <t>月遅れ分を含む</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482CDE23-D906-42D2-9CAE-E6DB1D03C6F1}">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0C5C1071-F170-4A93-9F0D-CFFD279DBC87}">
      <text>
        <r>
          <rPr>
            <b/>
            <sz val="16"/>
            <color indexed="81"/>
            <rFont val="MS P ゴシック"/>
            <family val="3"/>
            <charset val="128"/>
          </rPr>
          <t>月遅れの件数も含む</t>
        </r>
      </text>
    </comment>
    <comment ref="S5" authorId="0" shapeId="0" xr:uid="{B69DDC8D-BC9C-46FD-BF5A-F2962D12F732}">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5AC348CE-1262-4F71-9047-DC0A3AD612E9}">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FBCF3636-1458-41C4-9097-438B170CACB9}">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E98FAE19-2303-4185-9AFB-F8A44FB966F9}">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19AA4E3B-7CB8-4D44-A082-8D2E525813F1}">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406A60BD-B441-424A-BB8E-19F87334DEC7}">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2D6F1725-D97A-40FF-93B5-5144CE847CBE}">
      <text>
        <r>
          <rPr>
            <b/>
            <sz val="16"/>
            <color indexed="81"/>
            <rFont val="MS P ゴシック"/>
            <family val="3"/>
            <charset val="128"/>
          </rPr>
          <t>来月申請：青色
今月申請：黄色
先月申請：赤色</t>
        </r>
      </text>
    </comment>
    <comment ref="O6" authorId="0" shapeId="0" xr:uid="{C213A1FA-580F-43CB-81CB-57D91E4C4447}">
      <text>
        <r>
          <rPr>
            <b/>
            <sz val="16"/>
            <color indexed="81"/>
            <rFont val="MS P ゴシック"/>
            <family val="3"/>
            <charset val="128"/>
          </rPr>
          <t xml:space="preserve">ケアプランを作成したら◯を付ける
</t>
        </r>
      </text>
    </comment>
    <comment ref="P6" authorId="0" shapeId="0" xr:uid="{E1F2348B-13BC-470E-82C6-5F557413BA19}">
      <text>
        <r>
          <rPr>
            <b/>
            <sz val="16"/>
            <color indexed="81"/>
            <rFont val="MS P ゴシック"/>
            <family val="3"/>
            <charset val="128"/>
          </rPr>
          <t>アセスメントシートを作成したら◯を付ける</t>
        </r>
      </text>
    </comment>
    <comment ref="Q6" authorId="0" shapeId="0" xr:uid="{79F5FB37-1A70-4BA9-A0D9-3EE0FAA93A4B}">
      <text>
        <r>
          <rPr>
            <b/>
            <sz val="16"/>
            <color indexed="81"/>
            <rFont val="MS P ゴシック"/>
            <family val="3"/>
            <charset val="128"/>
          </rPr>
          <t>今月のモニタリング実施日を記入</t>
        </r>
      </text>
    </comment>
    <comment ref="R6" authorId="0" shapeId="0" xr:uid="{7A14DA68-B278-44E0-8A95-0E88FD501F19}">
      <text>
        <r>
          <rPr>
            <b/>
            <sz val="16"/>
            <color indexed="81"/>
            <rFont val="MS P ゴシック"/>
            <family val="3"/>
            <charset val="128"/>
          </rPr>
          <t>モニタリング実施後、◯を付ける</t>
        </r>
      </text>
    </comment>
    <comment ref="V6" authorId="0" shapeId="0" xr:uid="{DA783CD3-0DB1-4FD8-9035-333D64A9A1EB}">
      <text>
        <r>
          <rPr>
            <b/>
            <sz val="16"/>
            <color indexed="81"/>
            <rFont val="MS P ゴシック"/>
            <family val="3"/>
            <charset val="128"/>
          </rPr>
          <t>個別援助計画書の交付日を記入</t>
        </r>
      </text>
    </comment>
    <comment ref="Z6" authorId="0" shapeId="0" xr:uid="{0038FDBD-E2DF-49E0-9CE7-9E615BFAB179}">
      <text>
        <r>
          <rPr>
            <b/>
            <sz val="16"/>
            <color indexed="81"/>
            <rFont val="MS P ゴシック"/>
            <family val="3"/>
            <charset val="128"/>
          </rPr>
          <t>個別援助計画書の交付日を記入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F98436F5-ADAD-4FFA-B057-4D75D1F9B4E5}">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9A6B1128-4F93-4850-AF85-4D85CF24BE2E}">
      <text>
        <r>
          <rPr>
            <b/>
            <sz val="16"/>
            <color indexed="81"/>
            <rFont val="MS P ゴシック"/>
            <family val="3"/>
            <charset val="128"/>
          </rPr>
          <t>月遅れの件数も含む</t>
        </r>
      </text>
    </comment>
    <comment ref="S5" authorId="0" shapeId="0" xr:uid="{A30354A1-D6BA-4735-AA95-E848B4F70873}">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B70DBE0C-D706-42CD-8370-AA354FC2F110}">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DD9DD296-C141-4A86-93C9-0788AEC43B53}">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778F8548-B934-4626-AA53-413362AC768F}">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641845A7-C59E-48B0-8A27-0550E90DED0A}">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FC66A250-55F3-463D-B277-C4CE2D5CECE3}">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4C58ABBC-2C90-4327-B2D4-72D706491D34}">
      <text>
        <r>
          <rPr>
            <b/>
            <sz val="16"/>
            <color indexed="81"/>
            <rFont val="MS P ゴシック"/>
            <family val="3"/>
            <charset val="128"/>
          </rPr>
          <t>来月申請：青色
今月申請：黄色
先月申請：赤色</t>
        </r>
      </text>
    </comment>
    <comment ref="O6" authorId="0" shapeId="0" xr:uid="{34540925-C388-4F61-895A-3B2C896AFBD1}">
      <text>
        <r>
          <rPr>
            <b/>
            <sz val="16"/>
            <color indexed="81"/>
            <rFont val="MS P ゴシック"/>
            <family val="3"/>
            <charset val="128"/>
          </rPr>
          <t xml:space="preserve">ケアプランを作成したら◯を付ける
</t>
        </r>
      </text>
    </comment>
    <comment ref="P6" authorId="0" shapeId="0" xr:uid="{7E291115-F159-4AC2-BFF7-464DE6F533B3}">
      <text>
        <r>
          <rPr>
            <b/>
            <sz val="16"/>
            <color indexed="81"/>
            <rFont val="MS P ゴシック"/>
            <family val="3"/>
            <charset val="128"/>
          </rPr>
          <t>アセスメントシートを作成したら◯を付ける</t>
        </r>
      </text>
    </comment>
    <comment ref="Q6" authorId="0" shapeId="0" xr:uid="{DB872A39-13C0-4C0C-8E2C-ACC6F6B8FC22}">
      <text>
        <r>
          <rPr>
            <b/>
            <sz val="16"/>
            <color indexed="81"/>
            <rFont val="MS P ゴシック"/>
            <family val="3"/>
            <charset val="128"/>
          </rPr>
          <t>今月のモニタリング実施日を記入</t>
        </r>
      </text>
    </comment>
    <comment ref="R6" authorId="0" shapeId="0" xr:uid="{E0745AE0-8979-4B84-8C20-48DB36535232}">
      <text>
        <r>
          <rPr>
            <b/>
            <sz val="16"/>
            <color indexed="81"/>
            <rFont val="MS P ゴシック"/>
            <family val="3"/>
            <charset val="128"/>
          </rPr>
          <t>モニタリング実施後、◯を付ける</t>
        </r>
      </text>
    </comment>
    <comment ref="V6" authorId="0" shapeId="0" xr:uid="{CA3AD042-B26B-48E1-9E31-4D80D2948B6C}">
      <text>
        <r>
          <rPr>
            <b/>
            <sz val="16"/>
            <color indexed="81"/>
            <rFont val="MS P ゴシック"/>
            <family val="3"/>
            <charset val="128"/>
          </rPr>
          <t>個別援助計画書の交付日を記入</t>
        </r>
      </text>
    </comment>
    <comment ref="Z6" authorId="0" shapeId="0" xr:uid="{F8643740-1126-4D03-9BB5-9F13A70C29EB}">
      <text>
        <r>
          <rPr>
            <b/>
            <sz val="16"/>
            <color indexed="81"/>
            <rFont val="MS P ゴシック"/>
            <family val="3"/>
            <charset val="128"/>
          </rPr>
          <t>個別援助計画書の交付日を記入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1B319AC9-C001-485A-ADD7-1A972A466BD8}">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 authorId="0" shapeId="0" xr:uid="{C41BED89-3DA2-45AF-BCB3-A4E7FA873D19}">
      <text>
        <r>
          <rPr>
            <b/>
            <sz val="16"/>
            <color indexed="81"/>
            <rFont val="MS P ゴシック"/>
            <family val="3"/>
            <charset val="128"/>
          </rPr>
          <t>月遅れの件数も含む</t>
        </r>
      </text>
    </comment>
    <comment ref="S5" authorId="0" shapeId="0" xr:uid="{B942205F-E7C6-4DCE-9DE8-726523AC25AD}">
      <text>
        <r>
          <rPr>
            <b/>
            <sz val="16"/>
            <color indexed="81"/>
            <rFont val="MS P ゴシック"/>
            <family val="3"/>
            <charset val="128"/>
          </rPr>
          <t>※提供表送信：</t>
        </r>
        <r>
          <rPr>
            <b/>
            <sz val="16"/>
            <color indexed="12"/>
            <rFont val="MS P ゴシック"/>
            <family val="3"/>
            <charset val="128"/>
          </rPr>
          <t>青色</t>
        </r>
        <r>
          <rPr>
            <b/>
            <sz val="16"/>
            <color indexed="81"/>
            <rFont val="MS P ゴシック"/>
            <family val="3"/>
            <charset val="128"/>
          </rPr>
          <t>に塗り替え
実績受け取り：</t>
        </r>
        <r>
          <rPr>
            <b/>
            <sz val="16"/>
            <color indexed="13"/>
            <rFont val="MS P ゴシック"/>
            <family val="3"/>
            <charset val="128"/>
          </rPr>
          <t>黄色</t>
        </r>
        <r>
          <rPr>
            <b/>
            <sz val="16"/>
            <color indexed="8"/>
            <rFont val="MS P ゴシック"/>
            <family val="3"/>
            <charset val="128"/>
          </rPr>
          <t>に塗り替え</t>
        </r>
        <r>
          <rPr>
            <sz val="9"/>
            <color indexed="13"/>
            <rFont val="MS P ゴシック"/>
            <family val="3"/>
            <charset val="128"/>
          </rPr>
          <t xml:space="preserve">
</t>
        </r>
      </text>
    </comment>
    <comment ref="C6" authorId="0" shapeId="0" xr:uid="{5BC00321-A126-4A4F-B216-D8F9EDAF272E}">
      <text>
        <r>
          <rPr>
            <b/>
            <sz val="16"/>
            <color indexed="81"/>
            <rFont val="MS P ゴシック"/>
            <family val="3"/>
            <charset val="128"/>
          </rPr>
          <t xml:space="preserve">要介護１・２：黒色
</t>
        </r>
        <r>
          <rPr>
            <b/>
            <sz val="16"/>
            <color indexed="10"/>
            <rFont val="MS P ゴシック"/>
            <family val="3"/>
            <charset val="128"/>
          </rPr>
          <t>要介護３・４・５：赤色</t>
        </r>
      </text>
    </comment>
    <comment ref="E6" authorId="0" shapeId="0" xr:uid="{F38AEE0A-3306-4E23-9EDF-0E55DEABC27A}">
      <text>
        <r>
          <rPr>
            <b/>
            <sz val="16"/>
            <color indexed="81"/>
            <rFont val="MS P ゴシック"/>
            <family val="3"/>
            <charset val="128"/>
          </rPr>
          <t xml:space="preserve">年齢は自動計算
</t>
        </r>
        <r>
          <rPr>
            <b/>
            <sz val="16"/>
            <color indexed="53"/>
            <rFont val="MS P ゴシック"/>
            <family val="3"/>
            <charset val="128"/>
          </rPr>
          <t>65歳未満は赤色で表示</t>
        </r>
      </text>
    </comment>
    <comment ref="H6" authorId="0" shapeId="0" xr:uid="{533AB23A-B688-47D3-BEED-C7034E0AEBA0}">
      <text>
        <r>
          <rPr>
            <b/>
            <sz val="16"/>
            <color theme="1"/>
            <rFont val="游ゴシック"/>
            <family val="3"/>
            <charset val="128"/>
            <scheme val="minor"/>
          </rPr>
          <t xml:space="preserve">要介護1・2：黒色
</t>
        </r>
        <r>
          <rPr>
            <b/>
            <sz val="16"/>
            <color indexed="10"/>
            <rFont val="游ゴシック"/>
            <family val="3"/>
            <charset val="128"/>
            <scheme val="minor"/>
          </rPr>
          <t>要介護3・4・5：赤色</t>
        </r>
      </text>
    </comment>
    <comment ref="I6" authorId="0" shapeId="0" xr:uid="{EBA58293-2334-43D4-9A67-4156F431B259}">
      <text>
        <r>
          <rPr>
            <b/>
            <sz val="16"/>
            <color indexed="81"/>
            <rFont val="MS P ゴシック"/>
            <family val="3"/>
            <charset val="128"/>
          </rPr>
          <t xml:space="preserve">１割：黒色
</t>
        </r>
        <r>
          <rPr>
            <b/>
            <sz val="16"/>
            <color indexed="10"/>
            <rFont val="MS P ゴシック"/>
            <family val="3"/>
            <charset val="128"/>
          </rPr>
          <t>２割・３割・みなし2号：赤色</t>
        </r>
      </text>
    </comment>
    <comment ref="K6" authorId="0" shapeId="0" xr:uid="{AD39D338-AC27-4A66-879C-F5C2304548A0}">
      <text>
        <r>
          <rPr>
            <b/>
            <sz val="16"/>
            <color indexed="81"/>
            <rFont val="MS P ゴシック"/>
            <family val="3"/>
            <charset val="128"/>
          </rPr>
          <t>来月申請：青色
今月申請：黄色
先月申請：</t>
        </r>
        <r>
          <rPr>
            <b/>
            <sz val="16"/>
            <color indexed="8"/>
            <rFont val="MS P ゴシック"/>
            <family val="3"/>
            <charset val="128"/>
          </rPr>
          <t>赤色</t>
        </r>
      </text>
    </comment>
    <comment ref="N6" authorId="0" shapeId="0" xr:uid="{D10B5B61-7CD6-4B2D-81AA-FF4D0C1CBBD5}">
      <text>
        <r>
          <rPr>
            <b/>
            <sz val="16"/>
            <color indexed="81"/>
            <rFont val="MS P ゴシック"/>
            <family val="3"/>
            <charset val="128"/>
          </rPr>
          <t>来月申請：青色
今月申請：黄色
先月申請：赤色</t>
        </r>
      </text>
    </comment>
    <comment ref="O6" authorId="0" shapeId="0" xr:uid="{34BA3A47-9FE0-481C-9467-DC7A285AE2D8}">
      <text>
        <r>
          <rPr>
            <b/>
            <sz val="16"/>
            <color indexed="81"/>
            <rFont val="MS P ゴシック"/>
            <family val="3"/>
            <charset val="128"/>
          </rPr>
          <t xml:space="preserve">ケアプランを作成したら◯を付ける
</t>
        </r>
      </text>
    </comment>
    <comment ref="P6" authorId="0" shapeId="0" xr:uid="{731F8DCC-B8CF-414B-AD67-D3B1BE94B9BE}">
      <text>
        <r>
          <rPr>
            <b/>
            <sz val="16"/>
            <color indexed="81"/>
            <rFont val="MS P ゴシック"/>
            <family val="3"/>
            <charset val="128"/>
          </rPr>
          <t>アセスメントシートを作成したら◯を付ける</t>
        </r>
      </text>
    </comment>
    <comment ref="Q6" authorId="0" shapeId="0" xr:uid="{34B3DDA7-CCD2-49D3-9F61-8CBFB1D3EC05}">
      <text>
        <r>
          <rPr>
            <b/>
            <sz val="16"/>
            <color indexed="81"/>
            <rFont val="MS P ゴシック"/>
            <family val="3"/>
            <charset val="128"/>
          </rPr>
          <t>今月のモニタリング実施日を記入</t>
        </r>
      </text>
    </comment>
    <comment ref="R6" authorId="0" shapeId="0" xr:uid="{5C87EA75-B7E3-46F6-BFA9-355252B603D2}">
      <text>
        <r>
          <rPr>
            <b/>
            <sz val="16"/>
            <color indexed="81"/>
            <rFont val="MS P ゴシック"/>
            <family val="3"/>
            <charset val="128"/>
          </rPr>
          <t>モニタリング実施後、◯を付ける</t>
        </r>
      </text>
    </comment>
    <comment ref="V6" authorId="0" shapeId="0" xr:uid="{4491226D-7778-4AE5-AE87-CA212A439723}">
      <text>
        <r>
          <rPr>
            <b/>
            <sz val="16"/>
            <color indexed="81"/>
            <rFont val="MS P ゴシック"/>
            <family val="3"/>
            <charset val="128"/>
          </rPr>
          <t>個別援助計画書の交付日を記入</t>
        </r>
      </text>
    </comment>
    <comment ref="Z6" authorId="0" shapeId="0" xr:uid="{42FE2AAC-8C5B-46C2-B170-8D85E481BA5C}">
      <text>
        <r>
          <rPr>
            <b/>
            <sz val="16"/>
            <color indexed="81"/>
            <rFont val="MS P ゴシック"/>
            <family val="3"/>
            <charset val="128"/>
          </rPr>
          <t>個別援助計画書の交付日を記入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82038C63-DAF8-4F8F-B60C-CE48B124D537}">
      <text>
        <r>
          <rPr>
            <b/>
            <sz val="9"/>
            <color indexed="81"/>
            <rFont val="MS P ゴシック"/>
            <family val="3"/>
            <charset val="128"/>
          </rPr>
          <t>実際の国保連請求は利用者ごとに単位数で端数処理されるため、この金額と数十円程度の差が出る場合があります。</t>
        </r>
      </text>
    </comment>
  </commentList>
</comments>
</file>

<file path=xl/sharedStrings.xml><?xml version="1.0" encoding="utf-8"?>
<sst xmlns="http://schemas.openxmlformats.org/spreadsheetml/2006/main" count="1747" uniqueCount="283">
  <si>
    <t>初回加算</t>
    <phoneticPr fontId="3"/>
  </si>
  <si>
    <t>✕</t>
    <phoneticPr fontId="2"/>
  </si>
  <si>
    <t>No</t>
    <phoneticPr fontId="2"/>
  </si>
  <si>
    <t>要介護度</t>
    <rPh sb="0" eb="4">
      <t>ヨウカイゴド</t>
    </rPh>
    <phoneticPr fontId="2"/>
  </si>
  <si>
    <t>事業対象者</t>
    <rPh sb="0" eb="5">
      <t>ジ</t>
    </rPh>
    <phoneticPr fontId="2"/>
  </si>
  <si>
    <t>負担割合</t>
    <rPh sb="0" eb="4">
      <t>フタンワリアイ</t>
    </rPh>
    <phoneticPr fontId="2"/>
  </si>
  <si>
    <t>◯</t>
    <phoneticPr fontId="2"/>
  </si>
  <si>
    <t>◯△✕</t>
    <phoneticPr fontId="2"/>
  </si>
  <si>
    <t>△</t>
    <phoneticPr fontId="2"/>
  </si>
  <si>
    <t>通院時情報連携加算</t>
    <phoneticPr fontId="3"/>
  </si>
  <si>
    <t>要介護加算</t>
    <rPh sb="0" eb="3">
      <t>ヨウカイゴ</t>
    </rPh>
    <rPh sb="3" eb="5">
      <t>カサン</t>
    </rPh>
    <phoneticPr fontId="2"/>
  </si>
  <si>
    <t>要支援加算</t>
    <rPh sb="0" eb="3">
      <t>ヨウシエン</t>
    </rPh>
    <rPh sb="3" eb="5">
      <t>カサン</t>
    </rPh>
    <phoneticPr fontId="2"/>
  </si>
  <si>
    <t>初回加算</t>
    <rPh sb="0" eb="2">
      <t>ショカイ</t>
    </rPh>
    <rPh sb="2" eb="4">
      <t>カサン</t>
    </rPh>
    <phoneticPr fontId="2"/>
  </si>
  <si>
    <t>委託連携加算</t>
    <rPh sb="0" eb="6">
      <t>イタクレンケイ</t>
    </rPh>
    <phoneticPr fontId="2"/>
  </si>
  <si>
    <t>緊急時等居宅カンファレンス加算</t>
    <phoneticPr fontId="3"/>
  </si>
  <si>
    <t>みなし２号</t>
    <rPh sb="4" eb="5">
      <t>ゴウ</t>
    </rPh>
    <phoneticPr fontId="2"/>
  </si>
  <si>
    <t>プラン</t>
    <phoneticPr fontId="3"/>
  </si>
  <si>
    <t>主治医</t>
    <rPh sb="0" eb="3">
      <t>シュジイ</t>
    </rPh>
    <phoneticPr fontId="3"/>
  </si>
  <si>
    <t>訪問入浴</t>
    <rPh sb="0" eb="2">
      <t>ホウモン</t>
    </rPh>
    <rPh sb="2" eb="4">
      <t>ニュウヨク</t>
    </rPh>
    <phoneticPr fontId="3"/>
  </si>
  <si>
    <t>訪問介護</t>
    <rPh sb="0" eb="4">
      <t>ホウモンカイゴ</t>
    </rPh>
    <phoneticPr fontId="3"/>
  </si>
  <si>
    <t>負担
割合</t>
    <rPh sb="0" eb="2">
      <t>フタン</t>
    </rPh>
    <rPh sb="3" eb="5">
      <t>ワリアイ</t>
    </rPh>
    <phoneticPr fontId="3"/>
  </si>
  <si>
    <t>更新申請月</t>
    <phoneticPr fontId="2"/>
  </si>
  <si>
    <t>要介護度</t>
    <rPh sb="0" eb="1">
      <t>ヨウ</t>
    </rPh>
    <rPh sb="1" eb="3">
      <t>カイゴ</t>
    </rPh>
    <rPh sb="3" eb="4">
      <t>ド</t>
    </rPh>
    <phoneticPr fontId="2"/>
  </si>
  <si>
    <t>ケアプラン</t>
    <phoneticPr fontId="2"/>
  </si>
  <si>
    <t>作成</t>
    <rPh sb="0" eb="2">
      <t>サクセイ</t>
    </rPh>
    <phoneticPr fontId="3"/>
  </si>
  <si>
    <t>内容</t>
    <rPh sb="0" eb="2">
      <t>ナイヨウ</t>
    </rPh>
    <phoneticPr fontId="2"/>
  </si>
  <si>
    <t>合計</t>
    <rPh sb="0" eb="2">
      <t>ゴウケイ</t>
    </rPh>
    <phoneticPr fontId="2"/>
  </si>
  <si>
    <t>上半期</t>
    <rPh sb="0" eb="3">
      <t>カミハンキ</t>
    </rPh>
    <phoneticPr fontId="2"/>
  </si>
  <si>
    <t>下半期</t>
    <rPh sb="0" eb="3">
      <t>シモハンキ</t>
    </rPh>
    <phoneticPr fontId="2"/>
  </si>
  <si>
    <t>年間売上</t>
    <rPh sb="0" eb="4">
      <t>ネンカンウリアゲ</t>
    </rPh>
    <phoneticPr fontId="2"/>
  </si>
  <si>
    <t>上半期合計</t>
    <rPh sb="0" eb="3">
      <t>カミハンキ</t>
    </rPh>
    <rPh sb="3" eb="5">
      <t>ゴウケイ</t>
    </rPh>
    <phoneticPr fontId="2"/>
  </si>
  <si>
    <t>下半期合計</t>
    <rPh sb="0" eb="3">
      <t>シモ</t>
    </rPh>
    <rPh sb="3" eb="5">
      <t>ゴウケイ</t>
    </rPh>
    <phoneticPr fontId="2"/>
  </si>
  <si>
    <t>件数</t>
    <rPh sb="0" eb="2">
      <t>ケンスウ</t>
    </rPh>
    <phoneticPr fontId="2"/>
  </si>
  <si>
    <t>11月</t>
    <phoneticPr fontId="2"/>
  </si>
  <si>
    <t>12月</t>
    <phoneticPr fontId="2"/>
  </si>
  <si>
    <t>1月</t>
    <phoneticPr fontId="2"/>
  </si>
  <si>
    <t>2月</t>
    <phoneticPr fontId="2"/>
  </si>
  <si>
    <t>5月</t>
    <phoneticPr fontId="2"/>
  </si>
  <si>
    <t>6月</t>
    <phoneticPr fontId="2"/>
  </si>
  <si>
    <t>7月</t>
    <phoneticPr fontId="2"/>
  </si>
  <si>
    <t>8月</t>
    <phoneticPr fontId="2"/>
  </si>
  <si>
    <t>4月</t>
    <rPh sb="1" eb="2">
      <t>ガツ</t>
    </rPh>
    <phoneticPr fontId="2"/>
  </si>
  <si>
    <t>9月</t>
    <phoneticPr fontId="2"/>
  </si>
  <si>
    <t>10月</t>
    <rPh sb="2" eb="3">
      <t>ガツ</t>
    </rPh>
    <phoneticPr fontId="2"/>
  </si>
  <si>
    <t>3月</t>
    <phoneticPr fontId="2"/>
  </si>
  <si>
    <t>利用者管理表</t>
    <rPh sb="0" eb="3">
      <t>リヨウシャ</t>
    </rPh>
    <rPh sb="3" eb="5">
      <t>カンリ</t>
    </rPh>
    <rPh sb="5" eb="6">
      <t>ヒョウ</t>
    </rPh>
    <phoneticPr fontId="3"/>
  </si>
  <si>
    <t>合計</t>
    <rPh sb="0" eb="2">
      <t>ゴウケイ</t>
    </rPh>
    <phoneticPr fontId="3"/>
  </si>
  <si>
    <t>ケアプラン更新月</t>
    <rPh sb="5" eb="8">
      <t>コウシンツキ</t>
    </rPh>
    <phoneticPr fontId="3"/>
  </si>
  <si>
    <t>※解説記事はこちら</t>
    <rPh sb="1" eb="5">
      <t>カイセツキジ</t>
    </rPh>
    <phoneticPr fontId="3"/>
  </si>
  <si>
    <t>7月</t>
  </si>
  <si>
    <t>8月</t>
  </si>
  <si>
    <t>10月</t>
  </si>
  <si>
    <t>11月</t>
  </si>
  <si>
    <t>12月</t>
  </si>
  <si>
    <t>1月</t>
  </si>
  <si>
    <t>2月</t>
  </si>
  <si>
    <t>5月</t>
  </si>
  <si>
    <t>6月</t>
  </si>
  <si>
    <t>介護</t>
    <rPh sb="0" eb="2">
      <t>カイゴ</t>
    </rPh>
    <phoneticPr fontId="3"/>
  </si>
  <si>
    <t>予防</t>
    <rPh sb="0" eb="2">
      <t>ヨボウ</t>
    </rPh>
    <phoneticPr fontId="3"/>
  </si>
  <si>
    <t>基本情報</t>
    <rPh sb="0" eb="4">
      <t>キホンジョウホウ</t>
    </rPh>
    <phoneticPr fontId="2"/>
  </si>
  <si>
    <t>加算</t>
    <rPh sb="0" eb="2">
      <t>カサン</t>
    </rPh>
    <phoneticPr fontId="2"/>
  </si>
  <si>
    <t>モニタリング</t>
    <phoneticPr fontId="2"/>
  </si>
  <si>
    <t>氏名</t>
    <rPh sb="0" eb="2">
      <t>シメイ</t>
    </rPh>
    <phoneticPr fontId="3"/>
  </si>
  <si>
    <t>生年月日</t>
    <rPh sb="0" eb="4">
      <t>セイネンガ</t>
    </rPh>
    <phoneticPr fontId="2"/>
  </si>
  <si>
    <t>年齢</t>
    <rPh sb="0" eb="2">
      <t>ネンレイ</t>
    </rPh>
    <phoneticPr fontId="2"/>
  </si>
  <si>
    <t>アセス
メント</t>
    <phoneticPr fontId="3"/>
  </si>
  <si>
    <t>訪問日</t>
    <rPh sb="0" eb="3">
      <t>ホウモンビ</t>
    </rPh>
    <phoneticPr fontId="2"/>
  </si>
  <si>
    <t>記録</t>
    <rPh sb="0" eb="2">
      <t>キロク</t>
    </rPh>
    <phoneticPr fontId="3"/>
  </si>
  <si>
    <t>ショート</t>
    <phoneticPr fontId="3"/>
  </si>
  <si>
    <t>その他</t>
    <rPh sb="2" eb="3">
      <t>タ</t>
    </rPh>
    <phoneticPr fontId="3"/>
  </si>
  <si>
    <t>備考</t>
    <rPh sb="0" eb="2">
      <t>ビコウ</t>
    </rPh>
    <phoneticPr fontId="3"/>
  </si>
  <si>
    <t>有効期間</t>
    <rPh sb="0" eb="4">
      <t>ユウコウキカン</t>
    </rPh>
    <phoneticPr fontId="3"/>
  </si>
  <si>
    <t>デイケア</t>
    <phoneticPr fontId="3"/>
  </si>
  <si>
    <t>（地）デイ</t>
    <rPh sb="1" eb="2">
      <t>チ</t>
    </rPh>
    <phoneticPr fontId="3"/>
  </si>
  <si>
    <t>（認）デイ</t>
    <rPh sb="1" eb="2">
      <t>ニン</t>
    </rPh>
    <phoneticPr fontId="3"/>
  </si>
  <si>
    <t>福祉用具</t>
    <rPh sb="0" eb="4">
      <t>フクシヨウグ</t>
    </rPh>
    <phoneticPr fontId="3"/>
  </si>
  <si>
    <t>訪看・リハ</t>
    <rPh sb="0" eb="1">
      <t>ホウ</t>
    </rPh>
    <phoneticPr fontId="3"/>
  </si>
  <si>
    <t>4月</t>
  </si>
  <si>
    <t>通所介護</t>
    <rPh sb="0" eb="4">
      <t>ツウショカイゴ</t>
    </rPh>
    <phoneticPr fontId="3"/>
  </si>
  <si>
    <t>スズキ　イチロウ</t>
    <phoneticPr fontId="2"/>
  </si>
  <si>
    <t>スズキ　ジロウ</t>
    <phoneticPr fontId="2"/>
  </si>
  <si>
    <t>スズキ　サブロウ</t>
    <phoneticPr fontId="2"/>
  </si>
  <si>
    <t>スズキ　ゴロウ</t>
    <phoneticPr fontId="2"/>
  </si>
  <si>
    <t>スズキ　ロクロウ</t>
    <phoneticPr fontId="2"/>
  </si>
  <si>
    <t>スズキ　ヒチロウ</t>
    <phoneticPr fontId="2"/>
  </si>
  <si>
    <t>スズキ　クロウ</t>
    <phoneticPr fontId="2"/>
  </si>
  <si>
    <t>昭和23年1月２日</t>
    <rPh sb="0" eb="2">
      <t>ショウワ</t>
    </rPh>
    <rPh sb="4" eb="5">
      <t>ネン</t>
    </rPh>
    <rPh sb="6" eb="7">
      <t>ガツ</t>
    </rPh>
    <rPh sb="8" eb="9">
      <t>ニチ</t>
    </rPh>
    <phoneticPr fontId="2"/>
  </si>
  <si>
    <t>昭和25年1月３日</t>
    <rPh sb="0" eb="2">
      <t>ショウワ</t>
    </rPh>
    <rPh sb="4" eb="5">
      <t>ネン</t>
    </rPh>
    <rPh sb="6" eb="7">
      <t>ガツ</t>
    </rPh>
    <rPh sb="8" eb="9">
      <t>ニチ</t>
    </rPh>
    <phoneticPr fontId="2"/>
  </si>
  <si>
    <t>昭和30年1月４日</t>
    <rPh sb="0" eb="2">
      <t>ショウワ</t>
    </rPh>
    <rPh sb="4" eb="5">
      <t>ネン</t>
    </rPh>
    <rPh sb="6" eb="7">
      <t>ガツ</t>
    </rPh>
    <rPh sb="8" eb="9">
      <t>ニチ</t>
    </rPh>
    <phoneticPr fontId="2"/>
  </si>
  <si>
    <t>昭和31年1月５日</t>
    <rPh sb="0" eb="2">
      <t>ショウワ</t>
    </rPh>
    <rPh sb="4" eb="5">
      <t>ネン</t>
    </rPh>
    <rPh sb="6" eb="7">
      <t>ガツ</t>
    </rPh>
    <rPh sb="8" eb="9">
      <t>ニチ</t>
    </rPh>
    <phoneticPr fontId="2"/>
  </si>
  <si>
    <t>昭和32年1月６日</t>
    <rPh sb="0" eb="2">
      <t>ショウワ</t>
    </rPh>
    <rPh sb="4" eb="5">
      <t>ネン</t>
    </rPh>
    <rPh sb="6" eb="7">
      <t>ガツ</t>
    </rPh>
    <rPh sb="8" eb="9">
      <t>ニチ</t>
    </rPh>
    <phoneticPr fontId="2"/>
  </si>
  <si>
    <t>昭和37年1月７日</t>
    <rPh sb="0" eb="2">
      <t>ショウワ</t>
    </rPh>
    <rPh sb="4" eb="5">
      <t>ネン</t>
    </rPh>
    <rPh sb="6" eb="7">
      <t>ガツ</t>
    </rPh>
    <rPh sb="8" eb="9">
      <t>ニチ</t>
    </rPh>
    <phoneticPr fontId="2"/>
  </si>
  <si>
    <t>R5.5.1～R6.4.30</t>
    <phoneticPr fontId="2"/>
  </si>
  <si>
    <t>R5.2.1～R6.1.31</t>
    <phoneticPr fontId="2"/>
  </si>
  <si>
    <t>初回加算</t>
  </si>
  <si>
    <t>入院時情報連携加算Ⅰ</t>
  </si>
  <si>
    <t>退院退所加算Ⅰイ</t>
  </si>
  <si>
    <t>R4.12.1～R5.11.30</t>
    <phoneticPr fontId="2"/>
  </si>
  <si>
    <t>R4.11.1～R5.10.31</t>
    <phoneticPr fontId="2"/>
  </si>
  <si>
    <t>R5.1.1～R5.12.31</t>
    <phoneticPr fontId="2"/>
  </si>
  <si>
    <t>R5.3.1～R6.2.29</t>
    <phoneticPr fontId="2"/>
  </si>
  <si>
    <t>R5.4.1～R6.3.31</t>
    <phoneticPr fontId="2"/>
  </si>
  <si>
    <t>◯</t>
  </si>
  <si>
    <t>A訪問介護</t>
    <rPh sb="1" eb="5">
      <t>ホウモンカイゴ</t>
    </rPh>
    <phoneticPr fontId="2"/>
  </si>
  <si>
    <t>B訪問介護</t>
    <rPh sb="1" eb="5">
      <t>ホウモンカイゴ</t>
    </rPh>
    <phoneticPr fontId="2"/>
  </si>
  <si>
    <t>C訪問介護</t>
    <rPh sb="1" eb="5">
      <t>ホウモンカイゴ</t>
    </rPh>
    <phoneticPr fontId="2"/>
  </si>
  <si>
    <t>Aデイサービス</t>
    <phoneticPr fontId="2"/>
  </si>
  <si>
    <t>Bデイサービス</t>
    <phoneticPr fontId="2"/>
  </si>
  <si>
    <t>Cデイサービス</t>
    <phoneticPr fontId="2"/>
  </si>
  <si>
    <t>A福祉用具</t>
    <rPh sb="1" eb="5">
      <t>フクシヨウグ</t>
    </rPh>
    <phoneticPr fontId="2"/>
  </si>
  <si>
    <t>B福祉用具</t>
    <rPh sb="1" eb="5">
      <t>フ</t>
    </rPh>
    <phoneticPr fontId="2"/>
  </si>
  <si>
    <t>C福祉用具</t>
    <rPh sb="1" eb="5">
      <t>フ</t>
    </rPh>
    <phoneticPr fontId="2"/>
  </si>
  <si>
    <t>Dデイサービス</t>
    <phoneticPr fontId="2"/>
  </si>
  <si>
    <t>Aショートステイ</t>
    <phoneticPr fontId="2"/>
  </si>
  <si>
    <t>Bショートステイ</t>
    <phoneticPr fontId="2"/>
  </si>
  <si>
    <t>A訪問看護</t>
    <rPh sb="1" eb="5">
      <t>ホウモンカンゴ</t>
    </rPh>
    <phoneticPr fontId="2"/>
  </si>
  <si>
    <t>B訪問看護</t>
    <rPh sb="1" eb="5">
      <t>ホウモンカンゴ</t>
    </rPh>
    <phoneticPr fontId="2"/>
  </si>
  <si>
    <t>A訪問入浴</t>
    <rPh sb="1" eb="5">
      <t>ホウモンニュウヨク</t>
    </rPh>
    <phoneticPr fontId="2"/>
  </si>
  <si>
    <t>ターミナルケアマネジメント加算</t>
    <rPh sb="13" eb="15">
      <t>カサン</t>
    </rPh>
    <phoneticPr fontId="3"/>
  </si>
  <si>
    <t>負担割合</t>
    <rPh sb="0" eb="2">
      <t>フタン</t>
    </rPh>
    <rPh sb="2" eb="4">
      <t>ワリアイ</t>
    </rPh>
    <phoneticPr fontId="3"/>
  </si>
  <si>
    <t>入院時情報連携加算(Ⅰ)</t>
    <phoneticPr fontId="3"/>
  </si>
  <si>
    <t>入院時情報連携加算(Ⅱ)</t>
    <phoneticPr fontId="3"/>
  </si>
  <si>
    <t>退院退所加算(Ⅰ)イ</t>
    <phoneticPr fontId="3"/>
  </si>
  <si>
    <t>退院退所加算(Ⅰ)ロ</t>
    <phoneticPr fontId="3"/>
  </si>
  <si>
    <t>退院退所加算(Ⅱ)イ</t>
    <rPh sb="4" eb="6">
      <t>カサン</t>
    </rPh>
    <phoneticPr fontId="3"/>
  </si>
  <si>
    <t>退院退所加算(Ⅱ)ロ</t>
    <rPh sb="4" eb="6">
      <t>カサン</t>
    </rPh>
    <phoneticPr fontId="3"/>
  </si>
  <si>
    <t>退院退所加算(Ⅲ)</t>
    <rPh sb="4" eb="6">
      <t>カサン</t>
    </rPh>
    <phoneticPr fontId="3"/>
  </si>
  <si>
    <t>特定事業所加算(Ⅰ)</t>
    <rPh sb="0" eb="7">
      <t>トク</t>
    </rPh>
    <phoneticPr fontId="2"/>
  </si>
  <si>
    <t>特定事業所加算(Ⅱ)</t>
    <rPh sb="0" eb="7">
      <t>トク</t>
    </rPh>
    <phoneticPr fontId="2"/>
  </si>
  <si>
    <t>特定事業所加算(Ⅲ)</t>
    <rPh sb="0" eb="7">
      <t>トク</t>
    </rPh>
    <phoneticPr fontId="2"/>
  </si>
  <si>
    <t>特定事業所加算(A)</t>
    <rPh sb="0" eb="7">
      <t>トク</t>
    </rPh>
    <phoneticPr fontId="2"/>
  </si>
  <si>
    <t>運営基準減算</t>
    <rPh sb="0" eb="6">
      <t>ウンエ</t>
    </rPh>
    <phoneticPr fontId="2"/>
  </si>
  <si>
    <t>サービス事業所　</t>
    <rPh sb="6" eb="7">
      <t>ショ</t>
    </rPh>
    <phoneticPr fontId="3"/>
  </si>
  <si>
    <t>処遇改善加算率</t>
  </si>
  <si>
    <t>金額設定（月別単価表）</t>
  </si>
  <si>
    <t>項目</t>
  </si>
  <si>
    <t>9月</t>
  </si>
  <si>
    <t>3月</t>
  </si>
  <si>
    <t>【要介護】居宅介護支援</t>
  </si>
  <si>
    <t>【要支援】介護予防支援</t>
  </si>
  <si>
    <t>【その他】</t>
  </si>
  <si>
    <t>処遇改善加算率（0%か2.1%を選択）</t>
  </si>
  <si>
    <t>要介護1・2</t>
  </si>
  <si>
    <t>要介護3・4・5</t>
  </si>
  <si>
    <t>入院時情報連携加算（Ⅰ）</t>
  </si>
  <si>
    <t>入院時情報連携加算（Ⅱ）</t>
  </si>
  <si>
    <t>通院時情報連携加算</t>
  </si>
  <si>
    <t>退院退所加算（Ⅰ）イ</t>
  </si>
  <si>
    <t>退院退所加算（Ⅰ）ロ</t>
  </si>
  <si>
    <t>退院退所加算（Ⅱ）イ</t>
  </si>
  <si>
    <t>退院退所加算（Ⅱ）ロ</t>
  </si>
  <si>
    <t>退院退所加算（Ⅲ）</t>
  </si>
  <si>
    <t>緊急時等居宅カンファレンス加算</t>
  </si>
  <si>
    <t>ターミナルケアマネジメント加算</t>
  </si>
  <si>
    <t>運営基準減算（要介護1・2）</t>
  </si>
  <si>
    <t>運営基準減算（要介護3・4・5）</t>
  </si>
  <si>
    <t>特定事業所集中減算</t>
  </si>
  <si>
    <t>介護予防支援費</t>
  </si>
  <si>
    <t>委託連携加算</t>
  </si>
  <si>
    <t>認定調査委託料</t>
  </si>
  <si>
    <t>その他の収入①</t>
  </si>
  <si>
    <t>その他の収入②</t>
  </si>
  <si>
    <t>その他の収入③</t>
  </si>
  <si>
    <t>その他の収入④</t>
  </si>
  <si>
    <t>その他の収入⑤</t>
  </si>
  <si>
    <t>介護報酬（介護）</t>
    <phoneticPr fontId="2"/>
  </si>
  <si>
    <t>介護報酬（予防）</t>
    <phoneticPr fontId="2"/>
  </si>
  <si>
    <t>介護報酬（介護+予防）</t>
    <phoneticPr fontId="2"/>
  </si>
  <si>
    <t>認定調査委託料</t>
    <phoneticPr fontId="2"/>
  </si>
  <si>
    <t>その他の報酬</t>
    <phoneticPr fontId="2"/>
  </si>
  <si>
    <t>総売上高</t>
    <phoneticPr fontId="2"/>
  </si>
  <si>
    <t>【多機能版】利用者管理表</t>
  </si>
  <si>
    <t>令和8年6月 介護報酬改定（処遇改善加算）対応版</t>
  </si>
  <si>
    <t>■ 最初にすること</t>
  </si>
  <si>
    <t>■ 金額設定シートの使い方</t>
  </si>
  <si>
    <t>■ 処遇改善加算の計算について</t>
  </si>
  <si>
    <t>■ 毎月の使い方</t>
  </si>
  <si>
    <t>特定事業所加算（Ⅰ〜A）</t>
    <phoneticPr fontId="2"/>
  </si>
  <si>
    <t>使用年度：令和</t>
  </si>
  <si>
    <t>年度</t>
  </si>
  <si>
    <t>↑ この数字を変えると、全シートの年月表示が自動で変わります（令和8年度なら「8」）。</t>
  </si>
  <si>
    <t>スズキ　トオル</t>
  </si>
  <si>
    <t>昭和28年2月10日</t>
  </si>
  <si>
    <t>A訪問介護</t>
  </si>
  <si>
    <t>スズキ　ハナ</t>
  </si>
  <si>
    <t>昭和26年3月3日</t>
  </si>
  <si>
    <t>事業対象者</t>
  </si>
  <si>
    <t>スズキ　ウメ</t>
  </si>
  <si>
    <t>昭和24年7月7日</t>
  </si>
  <si>
    <t>スズキ　キク</t>
  </si>
  <si>
    <t>昭和22年5月5日</t>
  </si>
  <si>
    <t>【記入例】</t>
    <phoneticPr fontId="3"/>
  </si>
  <si>
    <t>利用者管理表</t>
    <phoneticPr fontId="3"/>
  </si>
  <si>
    <t>月間売上高</t>
  </si>
  <si>
    <t>内訳サマリー</t>
  </si>
  <si>
    <t>①介護報酬（介護＋予防）</t>
  </si>
  <si>
    <t>　　要介護合計</t>
  </si>
  <si>
    <t>　　要支援合計</t>
  </si>
  <si>
    <t>②認定調査委託料</t>
  </si>
  <si>
    <t>③介護報酬＋認定調査委託料</t>
  </si>
  <si>
    <t>④その他の収入合計</t>
  </si>
  <si>
    <t>合計（③＋④）</t>
  </si>
  <si>
    <t>明細｜要介護（居宅介護支援）</t>
  </si>
  <si>
    <t>今月
件数</t>
  </si>
  <si>
    <t>今月
金額</t>
  </si>
  <si>
    <t>月遅れ
件数</t>
  </si>
  <si>
    <t>月遅れ
金額</t>
  </si>
  <si>
    <t>要介護1</t>
  </si>
  <si>
    <t>要介護2</t>
  </si>
  <si>
    <t>要介護3</t>
  </si>
  <si>
    <t>要介護4</t>
  </si>
  <si>
    <t>要介護5</t>
  </si>
  <si>
    <t>要介護合計</t>
  </si>
  <si>
    <t>明細｜要支援（介護予防支援）</t>
  </si>
  <si>
    <t>要支援1</t>
  </si>
  <si>
    <t>要支援2</t>
  </si>
  <si>
    <t>要支援合計</t>
  </si>
  <si>
    <t>明細｜その他の収入</t>
  </si>
  <si>
    <t>グラフ用データ（自動集計・編集不要）</t>
  </si>
  <si>
    <t>処遇改善加算は、事業所全体の「要介護合計」に加算率（2.1%）を掛けて1円単位に四捨五入する、まとめ計算の方式で算出しています。</t>
    <phoneticPr fontId="2"/>
  </si>
  <si>
    <t>■ 利用者の行が足りなくなったら（行の追加）</t>
  </si>
  <si>
    <t>運営基準減算</t>
  </si>
  <si>
    <t>対象</t>
  </si>
  <si>
    <t>介護</t>
    <phoneticPr fontId="2"/>
  </si>
  <si>
    <t>■ 運営基準減算になった利用者の記録方法</t>
    <phoneticPr fontId="2"/>
  </si>
  <si>
    <t>「対象」を選択すると、その利用者は自動的に通常の集計から外れ、半額（運営基準減算）の金額で売上表に計算されます。行を移動する必要はありません。</t>
    <phoneticPr fontId="2"/>
  </si>
  <si>
    <t>運営基準減算の対象でなくなったら、「運営基準減算」列を空欄に戻してください。自動的に通常の金額計算に戻ります。</t>
    <phoneticPr fontId="2"/>
  </si>
  <si>
    <t>月遅れ</t>
  </si>
  <si>
    <t>予防</t>
    <phoneticPr fontId="2"/>
  </si>
  <si>
    <t>■ 月遅れ請求になった利用者の記録方法</t>
  </si>
  <si>
    <t>請求</t>
    <phoneticPr fontId="2"/>
  </si>
  <si>
    <t>介護保険情報</t>
    <phoneticPr fontId="2"/>
  </si>
  <si>
    <t>請求</t>
  </si>
  <si>
    <t>モニタリング未実施など、運営基準減算（報酬が半額になる）の対象になった利用者は、管理表の「請求」という見出しの下にある「運営基準減算」列で「対象」を選択してください。</t>
    <phoneticPr fontId="2"/>
  </si>
  <si>
    <t>※解説記事はこちら</t>
    <phoneticPr fontId="3"/>
  </si>
  <si>
    <t>モニタリング
実施状況</t>
    <phoneticPr fontId="3"/>
  </si>
  <si>
    <t>件数</t>
    <phoneticPr fontId="3"/>
  </si>
  <si>
    <t>残り件数</t>
    <phoneticPr fontId="3"/>
  </si>
  <si>
    <t>基本情報</t>
    <phoneticPr fontId="2"/>
  </si>
  <si>
    <t>加算</t>
    <phoneticPr fontId="2"/>
  </si>
  <si>
    <t>サービス事業所　</t>
    <phoneticPr fontId="3"/>
  </si>
  <si>
    <t>その他</t>
    <phoneticPr fontId="3"/>
  </si>
  <si>
    <t>スズキ　ハチロウ</t>
  </si>
  <si>
    <t>昭和33年1月8日</t>
  </si>
  <si>
    <t>スズキ　キュウゾウ</t>
  </si>
  <si>
    <t>昭和34年1月9日</t>
  </si>
  <si>
    <t>B訪問介護</t>
  </si>
  <si>
    <t>処遇改善加算（2.1％）</t>
  </si>
  <si>
    <t>❶ 4月列に金額を入力すると、5月以降のすべての月に自動反映されます。</t>
    <phoneticPr fontId="2"/>
  </si>
  <si>
    <t>❷ 年度途中で単価が変わる場合は、変更する月の列に新しい金額を入力してください。その月以降だけ新単価に変わります。</t>
    <phoneticPr fontId="2"/>
  </si>
  <si>
    <t>❸ 処遇改善加算を算定する事業所は、算定を開始する月から「2.1%」を選択してください（算定しない場合は0%のまま）。</t>
    <phoneticPr fontId="2"/>
  </si>
  <si>
    <t>「金額設定」シートを開き、4月列に自事業所の単価を入力してください。4月に入力すると5月以降へ自動反映されます。年度途中で単価が変わる場合は、変更月の列に新しい金額を入力してください。</t>
    <phoneticPr fontId="2"/>
  </si>
  <si>
    <t>特定事業所加算を算定する事業所は、「金額設定」に加算の金額を入力してください。算定しない場合は空欄または0円のままで使用できます。</t>
    <phoneticPr fontId="2"/>
  </si>
  <si>
    <t>実際の国保連請求は、利用者ごとに単位数を四捨五入してから合算する方式のため、計算の順序が異なり、本表の金額とは数十円〜百円程度の差が生じる場合があります。</t>
    <phoneticPr fontId="2"/>
  </si>
  <si>
    <t>※ 処遇改善加算は端数処理により誤差が出る場合があります。必要に応じて金額欄を手入力で修正してください。</t>
    <phoneticPr fontId="2"/>
  </si>
  <si>
    <t>上の「使用年度」を設定してください。</t>
    <phoneticPr fontId="2"/>
  </si>
  <si>
    <t>処遇改善加算を算定する事業所は、算定を開始する月の列で「2.1%」を選択してください（算定しない場合は0%のまま）。</t>
    <phoneticPr fontId="2"/>
  </si>
  <si>
    <t>単価は月ごとに設定できます。単価が変わった月に新しい金額を入力すると、それ以降の月へ自動で反映されます。</t>
    <phoneticPr fontId="2"/>
  </si>
  <si>
    <t>誤って上書きした場合は、左どなり（前月）のセルをコピーして貼り付けると元に戻ります。</t>
    <phoneticPr fontId="2"/>
  </si>
  <si>
    <t>売上表の処遇改善加算欄は手入力で修正できます。国保連請求額と差が出る場合は、必要に応じて金額欄を直接修正してください。</t>
    <phoneticPr fontId="2"/>
  </si>
  <si>
    <t>「管理表」に利用者情報を入力すると、「売上表」と「年間売上一覧表」が自動で集計されます。</t>
    <phoneticPr fontId="2"/>
  </si>
  <si>
    <t>誕生月・更新月のセルは自動で色が変わります（黄色＝今月対応、赤＝先月、青＝来月）。</t>
    <phoneticPr fontId="2"/>
  </si>
  <si>
    <t>要介護認定の区分変更申請（見直し）中など、今月提供したサービスの請求を来月以降に遅らせる場合は、管理表の「運営基準減算」の右隣にある「月遅れ」列で「対象」を選択してください。</t>
    <phoneticPr fontId="2"/>
  </si>
  <si>
    <t>「対象」を選択すると、その利用者の分は自動的に売上表の「月遅れ」欄に計算されます。行を分ける必要はありません。</t>
    <phoneticPr fontId="2"/>
  </si>
  <si>
    <t>請求が完了したら、「月遅れ」列を空欄に戻してください。</t>
    <phoneticPr fontId="2"/>
  </si>
  <si>
    <t>※ 配布版では金額欄を空欄にしています。利用者側で自事業所の単価を入力してください。</t>
    <phoneticPr fontId="2"/>
  </si>
  <si>
    <t>実施（記録）
済み</t>
    <phoneticPr fontId="3"/>
  </si>
  <si>
    <t>空いている行がすべて埋まった場合は、行を追加できます。行を追加した場合も、既存の利用者行の範囲内に挿入すれば売上表の集計範囲へ反映されます。</t>
    <phoneticPr fontId="2"/>
  </si>
  <si>
    <t>手順：①管理表の「介護」の利用者行（7〜56行目のいずれか）の行番号を右クリック → ②「挿入」を選択します。予防の利用者を追加したい場合は、「予防」の行（57〜71行目）の中で同様に行ってください。</t>
    <phoneticPr fontId="2"/>
  </si>
  <si>
    <t>注意：追加した行は、すぐ上の行の数式・入力規則・書式をコピーして使用してください。特にE列（年齢）などの自動計算欄は、上の行からコピーしてください。</t>
    <phoneticPr fontId="2"/>
  </si>
  <si>
    <t>行の削除はできるだけ避けてください。退所した利用者は、行ごと削除せず、行の中身（氏名など）だけを削除する方が安全です。</t>
    <phoneticPr fontId="2"/>
  </si>
  <si>
    <t>このアプリは翌月への情報の自動引き継ぎを行いません。翌月へ引き継ぎたい情報がある場合は、必要に応じて前月の管理表からコピーして使用してください。請求に関わる項目は、毎月確認して入力してください。</t>
    <phoneticPr fontId="2"/>
  </si>
  <si>
    <t>■ 翌月への引き継ぎについて</t>
    <phoneticPr fontId="2"/>
  </si>
  <si>
    <t>タナカ　ハナコ</t>
  </si>
  <si>
    <t>サトウ　ジロウ</t>
  </si>
  <si>
    <t>スズキ　ミドリ</t>
  </si>
  <si>
    <t>タカハシ　サブロウ</t>
  </si>
  <si>
    <t>ワタナベ　ヨシ</t>
  </si>
  <si>
    <t>イトウ　タケシ</t>
  </si>
  <si>
    <t>ヤマモト　ハナ</t>
  </si>
  <si>
    <t>ナカムラ　ユキ</t>
  </si>
  <si>
    <t>※本ファイルはお試し用のサンプル版です。介護5名・予防3名まで入力できます。件数制限なくご利用いただくには製品版をご購入ください。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</si>
</sst>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2" formatCode="_ &quot;¥&quot;* #,##0_ ;_ &quot;¥&quot;* \-#,##0_ ;_ &quot;¥&quot;* &quot;-&quot;_ ;_ @_ "/>
    <numFmt numFmtId="176" formatCode="0&quot;日&quot;"/>
    <numFmt numFmtId="177" formatCode="ggge&quot;年&quot;m&quot;月&quot;"/>
    <numFmt numFmtId="178" formatCode="0&quot;件&quot;"/>
    <numFmt numFmtId="179" formatCode="0.0%"/>
    <numFmt numFmtId="180" formatCode="ggge&quot;年&quot;m&quot;月&quot;d&quot;日&quot;"/>
    <numFmt numFmtId="181" formatCode="&quot;要介護&quot;0"/>
    <numFmt numFmtId="182" formatCode="&quot;要支援&quot;0"/>
    <numFmt numFmtId="183" formatCode="0&quot;割&quot;"/>
  </numFmts>
  <fonts count="87">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9"/>
      <color indexed="81"/>
      <name val="MS P ゴシック"/>
      <family val="3"/>
      <charset val="128"/>
    </font>
    <font>
      <b/>
      <sz val="16"/>
      <color indexed="81"/>
      <name val="MS P ゴシック"/>
      <family val="3"/>
      <charset val="128"/>
    </font>
    <font>
      <b/>
      <sz val="16"/>
      <color indexed="10"/>
      <name val="MS P ゴシック"/>
      <family val="3"/>
      <charset val="128"/>
    </font>
    <font>
      <b/>
      <sz val="16"/>
      <color indexed="12"/>
      <name val="MS P ゴシック"/>
      <family val="3"/>
      <charset val="128"/>
    </font>
    <font>
      <b/>
      <sz val="16"/>
      <color indexed="13"/>
      <name val="MS P ゴシック"/>
      <family val="3"/>
      <charset val="128"/>
    </font>
    <font>
      <sz val="9"/>
      <color indexed="13"/>
      <name val="MS P ゴシック"/>
      <family val="3"/>
      <charset val="128"/>
    </font>
    <font>
      <b/>
      <sz val="16"/>
      <color indexed="8"/>
      <name val="MS P ゴシック"/>
      <family val="3"/>
      <charset val="128"/>
    </font>
    <font>
      <b/>
      <sz val="16"/>
      <color indexed="53"/>
      <name val="MS P ゴシック"/>
      <family val="3"/>
      <charset val="128"/>
    </font>
    <font>
      <b/>
      <sz val="16"/>
      <color theme="1"/>
      <name val="游ゴシック"/>
      <family val="3"/>
      <charset val="128"/>
      <scheme val="minor"/>
    </font>
    <font>
      <b/>
      <sz val="16"/>
      <color indexed="10"/>
      <name val="游ゴシック"/>
      <family val="3"/>
      <charset val="128"/>
      <scheme val="minor"/>
    </font>
    <font>
      <b/>
      <sz val="12"/>
      <color indexed="81"/>
      <name val="MS P ゴシック"/>
      <family val="3"/>
      <charset val="128"/>
    </font>
    <font>
      <u/>
      <sz val="11"/>
      <color theme="10"/>
      <name val="游ゴシック"/>
      <family val="2"/>
      <charset val="128"/>
      <scheme val="minor"/>
    </font>
    <font>
      <sz val="11"/>
      <color theme="1"/>
      <name val="ＭＳ ゴシック"/>
      <family val="3"/>
      <charset val="128"/>
    </font>
    <font>
      <sz val="28"/>
      <name val="ＭＳ ゴシック"/>
      <family val="3"/>
      <charset val="128"/>
    </font>
    <font>
      <sz val="14"/>
      <name val="ＭＳ ゴシック"/>
      <family val="3"/>
      <charset val="128"/>
    </font>
    <font>
      <sz val="11"/>
      <name val="ＭＳ ゴシック"/>
      <family val="3"/>
      <charset val="128"/>
    </font>
    <font>
      <sz val="20"/>
      <name val="ＭＳ ゴシック"/>
      <family val="3"/>
      <charset val="128"/>
    </font>
    <font>
      <b/>
      <sz val="24"/>
      <name val="ＭＳ ゴシック"/>
      <family val="3"/>
      <charset val="128"/>
    </font>
    <font>
      <u/>
      <sz val="16"/>
      <color theme="10"/>
      <name val="ＭＳ ゴシック"/>
      <family val="3"/>
      <charset val="128"/>
    </font>
    <font>
      <u/>
      <sz val="20"/>
      <color theme="10"/>
      <name val="ＭＳ ゴシック"/>
      <family val="3"/>
      <charset val="128"/>
    </font>
    <font>
      <u/>
      <sz val="13"/>
      <color theme="10"/>
      <name val="ＭＳ ゴシック"/>
      <family val="3"/>
      <charset val="128"/>
    </font>
    <font>
      <u/>
      <sz val="18"/>
      <color theme="10"/>
      <name val="ＭＳ ゴシック"/>
      <family val="3"/>
      <charset val="128"/>
    </font>
    <font>
      <b/>
      <sz val="20"/>
      <name val="ＭＳ ゴシック"/>
      <family val="3"/>
      <charset val="128"/>
    </font>
    <font>
      <b/>
      <sz val="22"/>
      <name val="ＭＳ ゴシック"/>
      <family val="3"/>
      <charset val="128"/>
    </font>
    <font>
      <b/>
      <sz val="18"/>
      <name val="ＭＳ ゴシック"/>
      <family val="3"/>
      <charset val="128"/>
    </font>
    <font>
      <sz val="16"/>
      <name val="ＭＳ ゴシック"/>
      <family val="3"/>
      <charset val="128"/>
    </font>
    <font>
      <sz val="16"/>
      <color theme="1"/>
      <name val="ＭＳ ゴシック"/>
      <family val="3"/>
      <charset val="128"/>
    </font>
    <font>
      <sz val="18"/>
      <color theme="1"/>
      <name val="ＭＳ ゴシック"/>
      <family val="3"/>
      <charset val="128"/>
    </font>
    <font>
      <u/>
      <sz val="14"/>
      <color theme="10"/>
      <name val="ＭＳ ゴシック"/>
      <family val="3"/>
      <charset val="128"/>
    </font>
    <font>
      <u/>
      <sz val="26"/>
      <color theme="10"/>
      <name val="ＭＳ ゴシック"/>
      <family val="3"/>
      <charset val="128"/>
    </font>
    <font>
      <sz val="11"/>
      <color theme="1"/>
      <name val="游ゴシック"/>
      <family val="2"/>
      <charset val="128"/>
      <scheme val="minor"/>
    </font>
    <font>
      <u/>
      <sz val="16"/>
      <color theme="10"/>
      <name val="游ゴシック"/>
      <family val="2"/>
      <charset val="128"/>
      <scheme val="minor"/>
    </font>
    <font>
      <b/>
      <sz val="9"/>
      <color indexed="81"/>
      <name val="MS P ゴシック"/>
      <family val="3"/>
      <charset val="128"/>
    </font>
    <font>
      <b/>
      <sz val="16"/>
      <name val="ＭＳ ゴシック"/>
      <family val="3"/>
      <charset val="128"/>
    </font>
    <font>
      <b/>
      <sz val="18"/>
      <color rgb="FFFFFFFF"/>
      <name val="游ゴシック"/>
      <family val="3"/>
      <charset val="128"/>
      <scheme val="minor"/>
    </font>
    <font>
      <b/>
      <sz val="14"/>
      <color theme="1"/>
      <name val="游ゴシック"/>
      <family val="3"/>
      <charset val="128"/>
      <scheme val="minor"/>
    </font>
    <font>
      <b/>
      <sz val="14"/>
      <color rgb="FFFFFFFF"/>
      <name val="游ゴシック"/>
      <family val="3"/>
      <charset val="128"/>
      <scheme val="minor"/>
    </font>
    <font>
      <sz val="14"/>
      <color theme="1"/>
      <name val="游ゴシック"/>
      <family val="3"/>
      <charset val="128"/>
      <scheme val="minor"/>
    </font>
    <font>
      <sz val="14"/>
      <color rgb="FFC00000"/>
      <name val="游ゴシック"/>
      <family val="3"/>
      <charset val="128"/>
      <scheme val="minor"/>
    </font>
    <font>
      <b/>
      <sz val="18"/>
      <color rgb="FFFFFFFF"/>
      <name val="ＭＳ ゴシック"/>
      <family val="3"/>
      <charset val="128"/>
    </font>
    <font>
      <b/>
      <sz val="11"/>
      <color theme="1"/>
      <name val="ＭＳ ゴシック"/>
      <family val="3"/>
      <charset val="128"/>
    </font>
    <font>
      <b/>
      <sz val="12"/>
      <color rgb="FFFFFFFF"/>
      <name val="ＭＳ ゴシック"/>
      <family val="3"/>
      <charset val="128"/>
    </font>
    <font>
      <b/>
      <sz val="11"/>
      <color rgb="FFFFFFFF"/>
      <name val="ＭＳ ゴシック"/>
      <family val="3"/>
      <charset val="128"/>
    </font>
    <font>
      <b/>
      <sz val="22"/>
      <color rgb="FF44546A"/>
      <name val="游ゴシック"/>
      <family val="3"/>
      <charset val="128"/>
      <scheme val="minor"/>
    </font>
    <font>
      <sz val="13"/>
      <color rgb="FF333333"/>
      <name val="游ゴシック"/>
      <family val="2"/>
      <charset val="128"/>
      <scheme val="minor"/>
    </font>
    <font>
      <sz val="12"/>
      <color theme="1"/>
      <name val="游ゴシック"/>
      <family val="2"/>
      <charset val="128"/>
      <scheme val="minor"/>
    </font>
    <font>
      <b/>
      <sz val="18"/>
      <color theme="1"/>
      <name val="游ゴシック"/>
      <family val="3"/>
      <charset val="128"/>
      <scheme val="minor"/>
    </font>
    <font>
      <sz val="11"/>
      <color rgb="FFC00000"/>
      <name val="游ゴシック"/>
      <family val="2"/>
      <charset val="128"/>
      <scheme val="minor"/>
    </font>
    <font>
      <b/>
      <sz val="20"/>
      <color rgb="FFFFFFFF"/>
      <name val="游ゴシック"/>
      <family val="3"/>
      <charset val="128"/>
      <scheme val="minor"/>
    </font>
    <font>
      <b/>
      <sz val="12"/>
      <color rgb="FF4A3F00"/>
      <name val="游ゴシック"/>
      <family val="3"/>
      <charset val="128"/>
      <scheme val="minor"/>
    </font>
    <font>
      <b/>
      <sz val="32"/>
      <color rgb="FF22303A"/>
      <name val="游ゴシック"/>
      <family val="3"/>
      <charset val="128"/>
      <scheme val="minor"/>
    </font>
    <font>
      <sz val="11"/>
      <color rgb="FF6B5B00"/>
      <name val="游ゴシック"/>
      <family val="2"/>
      <charset val="128"/>
      <scheme val="minor"/>
    </font>
    <font>
      <b/>
      <sz val="13"/>
      <color rgb="FFFFFFFF"/>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2"/>
      <color rgb="FFFFFFFF"/>
      <name val="游ゴシック"/>
      <family val="3"/>
      <charset val="128"/>
      <scheme val="minor"/>
    </font>
    <font>
      <b/>
      <sz val="10"/>
      <color theme="1"/>
      <name val="游ゴシック"/>
      <family val="3"/>
      <charset val="128"/>
      <scheme val="minor"/>
    </font>
    <font>
      <sz val="9"/>
      <color theme="1"/>
      <name val="ＭＳ ゴシック"/>
      <family val="3"/>
      <charset val="128"/>
    </font>
    <font>
      <sz val="9"/>
      <color rgb="FF999999"/>
      <name val="ＭＳ ゴシック"/>
      <family val="3"/>
      <charset val="128"/>
    </font>
    <font>
      <sz val="12"/>
      <color rgb="FFFF0000"/>
      <name val="游ゴシック"/>
      <family val="2"/>
      <charset val="128"/>
      <scheme val="minor"/>
    </font>
    <font>
      <b/>
      <sz val="11"/>
      <color rgb="FF000000"/>
      <name val="游ゴシック"/>
      <family val="3"/>
      <charset val="128"/>
      <scheme val="minor"/>
    </font>
    <font>
      <sz val="11"/>
      <color rgb="FF000000"/>
      <name val="游ゴシック"/>
      <family val="3"/>
      <charset val="128"/>
      <scheme val="minor"/>
    </font>
    <font>
      <b/>
      <sz val="11"/>
      <color rgb="FFC00000"/>
      <name val="游ゴシック"/>
      <family val="3"/>
      <charset val="128"/>
      <scheme val="minor"/>
    </font>
    <font>
      <b/>
      <u/>
      <sz val="11"/>
      <color rgb="FF2B5584"/>
      <name val="游ゴシック"/>
      <family val="2"/>
      <charset val="128"/>
      <scheme val="minor"/>
    </font>
    <font>
      <b/>
      <u/>
      <sz val="11"/>
      <color rgb="FF2B5584"/>
      <name val="ＭＳ ゴシック"/>
      <family val="3"/>
      <charset val="128"/>
    </font>
    <font>
      <b/>
      <sz val="12"/>
      <color rgb="FF202D39"/>
      <name val="ＭＳ ゴシック"/>
      <family val="3"/>
      <charset val="128"/>
    </font>
    <font>
      <sz val="12"/>
      <color rgb="FF202D39"/>
      <name val="ＭＳ ゴシック"/>
      <family val="3"/>
      <charset val="128"/>
    </font>
    <font>
      <b/>
      <sz val="10.5"/>
      <color rgb="FFFFFFFF"/>
      <name val="ＭＳ ゴシック"/>
      <family val="3"/>
      <charset val="128"/>
    </font>
    <font>
      <b/>
      <sz val="10.5"/>
      <color rgb="FF202D39"/>
      <name val="ＭＳ ゴシック"/>
      <family val="3"/>
      <charset val="128"/>
    </font>
    <font>
      <b/>
      <sz val="10.5"/>
      <name val="ＭＳ ゴシック"/>
      <family val="3"/>
      <charset val="128"/>
    </font>
    <font>
      <sz val="10.5"/>
      <name val="ＭＳ ゴシック"/>
      <family val="3"/>
      <charset val="128"/>
    </font>
    <font>
      <sz val="10.5"/>
      <color theme="1"/>
      <name val="ＭＳ ゴシック"/>
      <family val="3"/>
      <charset val="128"/>
    </font>
    <font>
      <sz val="10.5"/>
      <color indexed="8"/>
      <name val="ＭＳ ゴシック"/>
      <family val="3"/>
      <charset val="128"/>
    </font>
    <font>
      <b/>
      <sz val="10.5"/>
      <color rgb="FFFFFFFF"/>
      <name val="游ゴシック"/>
      <family val="3"/>
      <charset val="128"/>
    </font>
    <font>
      <b/>
      <sz val="10.5"/>
      <name val="游ゴシック"/>
      <family val="3"/>
      <charset val="128"/>
    </font>
    <font>
      <sz val="10.5"/>
      <name val="游ゴシック"/>
      <family val="3"/>
      <charset val="128"/>
    </font>
    <font>
      <b/>
      <sz val="10.5"/>
      <color rgb="FFC00000"/>
      <name val="游ゴシック"/>
      <family val="3"/>
      <charset val="128"/>
    </font>
    <font>
      <sz val="10"/>
      <color theme="1"/>
      <name val="游ゴシック"/>
      <family val="3"/>
      <charset val="128"/>
      <scheme val="minor"/>
    </font>
    <font>
      <b/>
      <sz val="14"/>
      <color rgb="FF44546A"/>
      <name val="游ゴシック"/>
      <family val="3"/>
      <charset val="128"/>
    </font>
    <font>
      <sz val="12"/>
      <color theme="1"/>
      <name val="游ゴシック"/>
      <family val="3"/>
      <charset val="128"/>
    </font>
    <font>
      <sz val="12"/>
      <color rgb="FFFF0000"/>
      <name val="游ゴシック"/>
      <family val="3"/>
      <charset val="128"/>
    </font>
    <font>
      <b/>
      <sz val="10.5"/>
      <color rgb="FF000000"/>
      <name val="ＭＳ ゴシック"/>
      <family val="3"/>
      <charset val="128"/>
    </font>
    <font>
      <b/>
      <sz val="13"/>
      <color rgb="FFFF0000"/>
      <name val="游ゴシック"/>
      <family val="3"/>
      <charset val="128"/>
      <scheme val="minor"/>
    </font>
  </fonts>
  <fills count="2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BC2E6"/>
        <bgColor indexed="64"/>
      </patternFill>
    </fill>
    <fill>
      <patternFill patternType="solid">
        <fgColor rgb="FFDDEBF7"/>
        <bgColor indexed="64"/>
      </patternFill>
    </fill>
    <fill>
      <patternFill patternType="solid">
        <fgColor rgb="FFFFE699"/>
        <bgColor indexed="64"/>
      </patternFill>
    </fill>
    <fill>
      <patternFill patternType="solid">
        <fgColor rgb="FFFFF2CC"/>
        <bgColor indexed="64"/>
      </patternFill>
    </fill>
    <fill>
      <patternFill patternType="solid">
        <fgColor rgb="FF44546A"/>
        <bgColor indexed="64"/>
      </patternFill>
    </fill>
    <fill>
      <patternFill patternType="solid">
        <fgColor rgb="FFF2F2F2"/>
        <bgColor indexed="64"/>
      </patternFill>
    </fill>
    <fill>
      <patternFill patternType="solid">
        <fgColor rgb="FFFFD966"/>
        <bgColor indexed="64"/>
      </patternFill>
    </fill>
    <fill>
      <patternFill patternType="solid">
        <fgColor rgb="FFE2F0D9"/>
        <bgColor indexed="64"/>
      </patternFill>
    </fill>
    <fill>
      <patternFill patternType="solid">
        <fgColor rgb="FFFFFFFF"/>
        <bgColor indexed="64"/>
      </patternFill>
    </fill>
    <fill>
      <patternFill patternType="solid">
        <fgColor rgb="FF536B84"/>
        <bgColor indexed="64"/>
      </patternFill>
    </fill>
    <fill>
      <patternFill patternType="solid">
        <fgColor rgb="FFF2F6FA"/>
        <bgColor indexed="64"/>
      </patternFill>
    </fill>
    <fill>
      <patternFill patternType="solid">
        <fgColor rgb="FF657991"/>
        <bgColor indexed="64"/>
      </patternFill>
    </fill>
    <fill>
      <patternFill patternType="solid">
        <fgColor rgb="FF586F88"/>
        <bgColor indexed="64"/>
      </patternFill>
    </fill>
    <fill>
      <patternFill patternType="solid">
        <fgColor rgb="FFE1EDDA"/>
        <bgColor indexed="64"/>
      </patternFill>
    </fill>
    <fill>
      <patternFill patternType="solid">
        <fgColor rgb="FFDDE8F2"/>
        <bgColor indexed="64"/>
      </patternFill>
    </fill>
    <fill>
      <patternFill patternType="solid">
        <fgColor rgb="FFFFF3CE"/>
        <bgColor indexed="64"/>
      </patternFill>
    </fill>
    <fill>
      <patternFill patternType="solid">
        <fgColor rgb="FFE8EDF3"/>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diagonal/>
    </border>
    <border>
      <left style="thin">
        <color indexed="64"/>
      </left>
      <right style="thin">
        <color indexed="64"/>
      </right>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thin">
        <color indexed="64"/>
      </right>
      <top/>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diagonalUp="1">
      <left style="thin">
        <color indexed="64"/>
      </left>
      <right style="thin">
        <color indexed="64"/>
      </right>
      <top style="thick">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ck">
        <color indexed="64"/>
      </left>
      <right/>
      <top style="thin">
        <color indexed="64"/>
      </top>
      <bottom style="thin">
        <color indexed="64"/>
      </bottom>
      <diagonal/>
    </border>
    <border>
      <left style="thin">
        <color auto="1"/>
      </left>
      <right style="thick">
        <color indexed="64"/>
      </right>
      <top style="thick">
        <color indexed="64"/>
      </top>
      <bottom/>
      <diagonal/>
    </border>
    <border diagonalUp="1">
      <left style="thin">
        <color indexed="64"/>
      </left>
      <right/>
      <top style="thick">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style="thin">
        <color auto="1"/>
      </left>
      <right/>
      <top style="thick">
        <color indexed="64"/>
      </top>
      <bottom/>
      <diagonal/>
    </border>
    <border>
      <left style="thin">
        <color rgb="FFD4B106"/>
      </left>
      <right/>
      <top/>
      <bottom/>
      <diagonal/>
    </border>
    <border>
      <left style="thin">
        <color rgb="FFD4B106"/>
      </left>
      <right/>
      <top style="thin">
        <color rgb="FFD4B106"/>
      </top>
      <bottom/>
      <diagonal/>
    </border>
    <border>
      <left/>
      <right/>
      <top style="thin">
        <color rgb="FFD4B106"/>
      </top>
      <bottom/>
      <diagonal/>
    </border>
    <border>
      <left style="thin">
        <color rgb="FFD4B106"/>
      </left>
      <right/>
      <top/>
      <bottom style="thin">
        <color rgb="FFD4B106"/>
      </bottom>
      <diagonal/>
    </border>
    <border>
      <left/>
      <right/>
      <top/>
      <bottom style="thin">
        <color rgb="FFD4B106"/>
      </bottom>
      <diagonal/>
    </border>
    <border>
      <left/>
      <right style="thin">
        <color rgb="FFD4B106"/>
      </right>
      <top style="thin">
        <color rgb="FFD4B106"/>
      </top>
      <bottom/>
      <diagonal/>
    </border>
    <border>
      <left/>
      <right style="thin">
        <color rgb="FFD4B106"/>
      </right>
      <top/>
      <bottom/>
      <diagonal/>
    </border>
    <border>
      <left/>
      <right style="thin">
        <color rgb="FFD4B106"/>
      </right>
      <top/>
      <bottom style="thin">
        <color rgb="FFD4B106"/>
      </bottom>
      <diagonal/>
    </border>
    <border>
      <left style="thin">
        <color rgb="FFB7B7B7"/>
      </left>
      <right style="thin">
        <color rgb="FFB7B7B7"/>
      </right>
      <top style="thin">
        <color rgb="FFB7B7B7"/>
      </top>
      <bottom style="thin">
        <color rgb="FFB7B7B7"/>
      </bottom>
      <diagonal/>
    </border>
    <border>
      <left style="medium">
        <color indexed="64"/>
      </left>
      <right style="medium">
        <color indexed="64"/>
      </right>
      <top style="medium">
        <color indexed="64"/>
      </top>
      <bottom style="medium">
        <color indexed="64"/>
      </bottom>
      <diagonal/>
    </border>
    <border>
      <left style="thin">
        <color auto="1"/>
      </left>
      <right/>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thick">
        <color indexed="64"/>
      </left>
      <right/>
      <top/>
      <bottom style="thin">
        <color indexed="64"/>
      </bottom>
      <diagonal/>
    </border>
    <border>
      <left/>
      <right/>
      <top/>
      <bottom style="thick">
        <color indexed="64"/>
      </bottom>
      <diagonal/>
    </border>
    <border>
      <left style="thick">
        <color indexed="64"/>
      </left>
      <right/>
      <top/>
      <bottom/>
      <diagonal/>
    </border>
    <border>
      <left style="thick">
        <color indexed="64"/>
      </left>
      <right/>
      <top style="thin">
        <color indexed="64"/>
      </top>
      <bottom/>
      <diagonal/>
    </border>
    <border>
      <left style="thick">
        <color indexed="64"/>
      </left>
      <right/>
      <top style="thick">
        <color indexed="64"/>
      </top>
      <bottom style="thin">
        <color indexed="64"/>
      </bottom>
      <diagonal/>
    </border>
    <border>
      <left style="thin">
        <color rgb="FFB7B7B7"/>
      </left>
      <right/>
      <top/>
      <bottom/>
      <diagonal/>
    </border>
    <border>
      <left/>
      <right/>
      <top style="thin">
        <color rgb="FFD4B106"/>
      </top>
      <bottom style="thin">
        <color rgb="FFB7B7B7"/>
      </bottom>
      <diagonal/>
    </border>
    <border>
      <left style="thin">
        <color rgb="FFC0C0C0"/>
      </left>
      <right/>
      <top/>
      <bottom/>
      <diagonal/>
    </border>
    <border>
      <left style="thin">
        <color rgb="FFC0C0C0"/>
      </left>
      <right/>
      <top/>
      <bottom style="thin">
        <color rgb="FFC0C0C0"/>
      </bottom>
      <diagonal/>
    </border>
    <border>
      <left/>
      <right/>
      <top/>
      <bottom style="thin">
        <color rgb="FFC0C0C0"/>
      </bottom>
      <diagonal/>
    </border>
    <border>
      <left/>
      <right style="thin">
        <color rgb="FFC0C0C0"/>
      </right>
      <top/>
      <bottom/>
      <diagonal/>
    </border>
    <border>
      <left/>
      <right style="thin">
        <color rgb="FFC0C0C0"/>
      </right>
      <top/>
      <bottom style="thin">
        <color rgb="FFC0C0C0"/>
      </bottom>
      <diagonal/>
    </border>
    <border>
      <left style="thin">
        <color rgb="FF9199A2"/>
      </left>
      <right style="thin">
        <color rgb="FF9199A2"/>
      </right>
      <top style="thin">
        <color rgb="FF9199A2"/>
      </top>
      <bottom style="thin">
        <color rgb="FF9199A2"/>
      </bottom>
      <diagonal/>
    </border>
    <border>
      <left/>
      <right/>
      <top style="double">
        <color auto="1"/>
      </top>
      <bottom/>
      <diagonal/>
    </border>
    <border>
      <left style="thin">
        <color rgb="FF9199A2"/>
      </left>
      <right style="thin">
        <color rgb="FF9199A2"/>
      </right>
      <top style="thin">
        <color rgb="FF9199A2"/>
      </top>
      <bottom/>
      <diagonal/>
    </border>
    <border>
      <left/>
      <right/>
      <top/>
      <bottom style="thin">
        <color indexed="8"/>
      </bottom>
      <diagonal/>
    </border>
    <border>
      <left/>
      <right/>
      <top style="thin">
        <color rgb="FF9199A2"/>
      </top>
      <bottom/>
      <diagonal/>
    </border>
    <border>
      <left style="thin">
        <color indexed="64"/>
      </left>
      <right style="thin">
        <color indexed="64"/>
      </right>
      <top style="thin">
        <color indexed="55"/>
      </top>
      <bottom/>
      <diagonal/>
    </border>
    <border>
      <left style="thin">
        <color indexed="64"/>
      </left>
      <right style="thin">
        <color indexed="64"/>
      </right>
      <top style="medium">
        <color indexed="8"/>
      </top>
      <bottom/>
      <diagonal/>
    </border>
    <border>
      <left style="thin">
        <color indexed="64"/>
      </left>
      <right style="thin">
        <color indexed="64"/>
      </right>
      <top/>
      <bottom style="thin">
        <color indexed="8"/>
      </bottom>
      <diagonal/>
    </border>
  </borders>
  <cellStyleXfs count="7">
    <xf numFmtId="0" fontId="0" fillId="0" borderId="0">
      <alignment vertical="center"/>
    </xf>
    <xf numFmtId="0" fontId="1" fillId="0" borderId="0">
      <alignment vertical="center"/>
    </xf>
    <xf numFmtId="0" fontId="15" fillId="0" borderId="0" applyNumberFormat="0" applyFill="0" applyBorder="0" applyAlignment="0" applyProtection="0">
      <alignment vertical="center"/>
    </xf>
    <xf numFmtId="9" fontId="34" fillId="0" borderId="0" applyFont="0" applyFill="0" applyBorder="0" applyAlignment="0" applyProtection="0">
      <alignment vertical="center"/>
    </xf>
    <xf numFmtId="6" fontId="34" fillId="0" borderId="0" applyFont="0" applyFill="0" applyBorder="0" applyAlignment="0" applyProtection="0">
      <alignment vertical="center"/>
    </xf>
    <xf numFmtId="9" fontId="34" fillId="0" borderId="0" applyFont="0" applyFill="0" applyBorder="0" applyAlignment="0" applyProtection="0">
      <alignment vertical="center"/>
    </xf>
    <xf numFmtId="9" fontId="1" fillId="0" borderId="0" applyFont="0" applyFill="0" applyBorder="0" applyAlignment="0" applyProtection="0">
      <alignment vertical="center"/>
    </xf>
  </cellStyleXfs>
  <cellXfs count="441">
    <xf numFmtId="0" fontId="0" fillId="0" borderId="0" xfId="0">
      <alignment vertical="center"/>
    </xf>
    <xf numFmtId="0" fontId="50" fillId="7" borderId="50" xfId="0" applyFont="1" applyFill="1" applyBorder="1" applyAlignment="1" applyProtection="1">
      <alignment horizontal="center" vertical="center"/>
      <protection locked="0"/>
    </xf>
    <xf numFmtId="179" fontId="41" fillId="5" borderId="49" xfId="0" applyNumberFormat="1" applyFont="1" applyFill="1" applyBorder="1" applyProtection="1">
      <alignment vertical="center"/>
      <protection locked="0"/>
    </xf>
    <xf numFmtId="42" fontId="41" fillId="7" borderId="49" xfId="0" applyNumberFormat="1" applyFont="1" applyFill="1" applyBorder="1" applyProtection="1">
      <alignment vertical="center"/>
      <protection locked="0"/>
    </xf>
    <xf numFmtId="42" fontId="42" fillId="7" borderId="49" xfId="0" applyNumberFormat="1" applyFont="1" applyFill="1" applyBorder="1" applyProtection="1">
      <alignment vertical="center"/>
      <protection locked="0"/>
    </xf>
    <xf numFmtId="0" fontId="40" fillId="8" borderId="49" xfId="0" applyFont="1" applyFill="1" applyBorder="1" applyProtection="1">
      <alignment vertical="center"/>
      <protection locked="0"/>
    </xf>
    <xf numFmtId="178" fontId="22" fillId="0" borderId="0" xfId="2" applyNumberFormat="1" applyFont="1" applyFill="1" applyBorder="1" applyAlignment="1" applyProtection="1">
      <alignment horizontal="center" vertical="center"/>
    </xf>
    <xf numFmtId="178" fontId="22" fillId="2" borderId="0" xfId="2" applyNumberFormat="1" applyFont="1" applyFill="1" applyBorder="1" applyAlignment="1" applyProtection="1">
      <alignment horizontal="center" vertical="center"/>
    </xf>
    <xf numFmtId="178" fontId="23" fillId="0" borderId="0" xfId="2" applyNumberFormat="1" applyFont="1" applyFill="1" applyBorder="1" applyAlignment="1" applyProtection="1">
      <alignment horizontal="center" vertical="center"/>
    </xf>
    <xf numFmtId="42" fontId="32" fillId="0" borderId="0" xfId="2" applyNumberFormat="1" applyFont="1" applyFill="1" applyBorder="1" applyAlignment="1" applyProtection="1">
      <alignment horizontal="center" vertical="center"/>
    </xf>
    <xf numFmtId="42" fontId="32" fillId="2" borderId="0" xfId="2" applyNumberFormat="1" applyFont="1" applyFill="1" applyBorder="1" applyAlignment="1" applyProtection="1">
      <alignment horizontal="center" vertical="center"/>
    </xf>
    <xf numFmtId="42" fontId="24" fillId="0" borderId="0" xfId="2" applyNumberFormat="1" applyFont="1" applyFill="1" applyBorder="1" applyAlignment="1" applyProtection="1">
      <alignment horizontal="center" vertical="center"/>
    </xf>
    <xf numFmtId="178" fontId="35" fillId="2" borderId="0" xfId="2" applyNumberFormat="1" applyFont="1" applyFill="1" applyBorder="1" applyAlignment="1" applyProtection="1">
      <alignment horizontal="center" vertical="center"/>
    </xf>
    <xf numFmtId="42" fontId="35" fillId="2" borderId="0" xfId="2" applyNumberFormat="1" applyFont="1" applyFill="1" applyBorder="1" applyAlignment="1" applyProtection="1">
      <alignment horizontal="center" vertical="center"/>
    </xf>
    <xf numFmtId="178" fontId="12" fillId="2" borderId="0" xfId="2" applyNumberFormat="1" applyFont="1" applyFill="1" applyBorder="1" applyAlignment="1" applyProtection="1">
      <alignment horizontal="center" vertical="center"/>
    </xf>
    <xf numFmtId="178" fontId="0" fillId="7" borderId="49" xfId="0" applyNumberFormat="1" applyFill="1" applyBorder="1" applyProtection="1">
      <alignment vertical="center"/>
      <protection locked="0"/>
    </xf>
    <xf numFmtId="0" fontId="31" fillId="7" borderId="49" xfId="0" applyFont="1" applyFill="1" applyBorder="1" applyProtection="1">
      <alignment vertical="center"/>
      <protection locked="0"/>
    </xf>
    <xf numFmtId="49" fontId="31" fillId="7" borderId="49" xfId="1" applyNumberFormat="1" applyFont="1" applyFill="1" applyBorder="1" applyProtection="1">
      <alignment vertical="center"/>
      <protection locked="0"/>
    </xf>
    <xf numFmtId="179" fontId="31" fillId="7" borderId="49" xfId="0" applyNumberFormat="1" applyFont="1" applyFill="1" applyBorder="1" applyProtection="1">
      <alignment vertical="center"/>
      <protection locked="0"/>
    </xf>
    <xf numFmtId="49" fontId="31" fillId="7" borderId="49" xfId="1" applyNumberFormat="1" applyFont="1" applyFill="1" applyBorder="1" applyAlignment="1" applyProtection="1">
      <alignment vertical="center" shrinkToFit="1"/>
      <protection locked="0"/>
    </xf>
    <xf numFmtId="0" fontId="31" fillId="7" borderId="49" xfId="0" applyFont="1" applyFill="1" applyBorder="1" applyAlignment="1" applyProtection="1">
      <alignment horizontal="right" vertical="center"/>
      <protection locked="0"/>
    </xf>
    <xf numFmtId="0" fontId="47" fillId="0" borderId="0" xfId="0" applyFont="1">
      <alignment vertical="center"/>
    </xf>
    <xf numFmtId="0" fontId="48" fillId="0" borderId="0" xfId="0" applyFont="1">
      <alignment vertical="center"/>
    </xf>
    <xf numFmtId="0" fontId="39" fillId="0" borderId="0" xfId="0" applyFont="1" applyAlignment="1">
      <alignment horizontal="right" vertical="center"/>
    </xf>
    <xf numFmtId="0" fontId="39" fillId="0" borderId="0" xfId="0" applyFont="1">
      <alignment vertical="center"/>
    </xf>
    <xf numFmtId="0" fontId="51" fillId="0" borderId="0" xfId="0" applyFont="1">
      <alignment vertical="center"/>
    </xf>
    <xf numFmtId="0" fontId="0" fillId="9" borderId="0" xfId="0" applyFill="1">
      <alignment vertical="center"/>
    </xf>
    <xf numFmtId="0" fontId="38" fillId="8" borderId="0" xfId="0" applyFont="1" applyFill="1">
      <alignment vertical="center"/>
    </xf>
    <xf numFmtId="0" fontId="39" fillId="9" borderId="49" xfId="0" applyFont="1" applyFill="1" applyBorder="1" applyAlignment="1">
      <alignment horizontal="center" vertical="center"/>
    </xf>
    <xf numFmtId="0" fontId="40" fillId="8" borderId="49" xfId="0" applyFont="1" applyFill="1" applyBorder="1">
      <alignment vertical="center"/>
    </xf>
    <xf numFmtId="0" fontId="39" fillId="5" borderId="49" xfId="0" applyFont="1" applyFill="1" applyBorder="1">
      <alignment vertical="center"/>
    </xf>
    <xf numFmtId="0" fontId="41" fillId="7" borderId="49" xfId="0" applyFont="1" applyFill="1" applyBorder="1">
      <alignment vertical="center"/>
    </xf>
    <xf numFmtId="0" fontId="42" fillId="7" borderId="49" xfId="0" applyFont="1" applyFill="1" applyBorder="1">
      <alignment vertical="center"/>
    </xf>
    <xf numFmtId="0" fontId="19" fillId="0" borderId="0" xfId="1" applyFont="1">
      <alignment vertical="center"/>
    </xf>
    <xf numFmtId="0" fontId="19" fillId="0" borderId="0" xfId="1" applyFont="1" applyAlignment="1">
      <alignment horizontal="right" vertical="center"/>
    </xf>
    <xf numFmtId="0" fontId="18" fillId="0" borderId="0" xfId="1" applyFont="1">
      <alignment vertical="center"/>
    </xf>
    <xf numFmtId="0" fontId="20" fillId="0" borderId="0" xfId="1" applyFont="1" applyAlignment="1">
      <alignment horizontal="center" vertical="center"/>
    </xf>
    <xf numFmtId="0" fontId="20" fillId="2" borderId="0" xfId="1" applyFont="1" applyFill="1" applyAlignment="1">
      <alignment horizontal="center" vertical="center"/>
    </xf>
    <xf numFmtId="0" fontId="17" fillId="0" borderId="0" xfId="1" applyFont="1">
      <alignment vertical="center"/>
    </xf>
    <xf numFmtId="0" fontId="21" fillId="0" borderId="0" xfId="1" applyFont="1">
      <alignment vertical="center"/>
    </xf>
    <xf numFmtId="49" fontId="19" fillId="0" borderId="0" xfId="1" applyNumberFormat="1" applyFont="1">
      <alignment vertical="center"/>
    </xf>
    <xf numFmtId="0" fontId="16" fillId="0" borderId="0" xfId="0" applyFont="1">
      <alignment vertical="center"/>
    </xf>
    <xf numFmtId="0" fontId="28" fillId="2" borderId="0" xfId="1" applyFont="1" applyFill="1">
      <alignment vertical="center"/>
    </xf>
    <xf numFmtId="0" fontId="30" fillId="0" borderId="0" xfId="0" applyFont="1">
      <alignment vertical="center"/>
    </xf>
    <xf numFmtId="0" fontId="37" fillId="0" borderId="0" xfId="1" applyFont="1">
      <alignment vertical="center"/>
    </xf>
    <xf numFmtId="0" fontId="27" fillId="0" borderId="0" xfId="1" applyFont="1">
      <alignment vertical="center"/>
    </xf>
    <xf numFmtId="42" fontId="57" fillId="9" borderId="0" xfId="0" applyNumberFormat="1" applyFont="1" applyFill="1">
      <alignment vertical="center"/>
    </xf>
    <xf numFmtId="42" fontId="58" fillId="0" borderId="0" xfId="0" applyNumberFormat="1" applyFont="1">
      <alignment vertical="center"/>
    </xf>
    <xf numFmtId="42" fontId="58" fillId="9" borderId="0" xfId="0" applyNumberFormat="1" applyFont="1" applyFill="1">
      <alignment vertical="center"/>
    </xf>
    <xf numFmtId="0" fontId="29" fillId="0" borderId="0" xfId="1" applyFont="1" applyAlignment="1">
      <alignment horizontal="center" vertical="center"/>
    </xf>
    <xf numFmtId="0" fontId="0" fillId="0" borderId="49" xfId="0" applyBorder="1" applyAlignment="1">
      <alignment horizontal="left" vertical="center"/>
    </xf>
    <xf numFmtId="178" fontId="0" fillId="0" borderId="49" xfId="0" applyNumberFormat="1" applyBorder="1">
      <alignment vertical="center"/>
    </xf>
    <xf numFmtId="42" fontId="0" fillId="0" borderId="49" xfId="0" applyNumberFormat="1" applyBorder="1">
      <alignment vertical="center"/>
    </xf>
    <xf numFmtId="178" fontId="57" fillId="7" borderId="49" xfId="0" applyNumberFormat="1" applyFont="1" applyFill="1" applyBorder="1">
      <alignment vertical="center"/>
    </xf>
    <xf numFmtId="42" fontId="57" fillId="7" borderId="49" xfId="0" applyNumberFormat="1" applyFont="1" applyFill="1" applyBorder="1">
      <alignment vertical="center"/>
    </xf>
    <xf numFmtId="42" fontId="0" fillId="7" borderId="49" xfId="0" applyNumberFormat="1" applyFill="1" applyBorder="1">
      <alignment vertical="center"/>
    </xf>
    <xf numFmtId="0" fontId="57" fillId="6" borderId="49" xfId="0" applyFont="1" applyFill="1" applyBorder="1">
      <alignment vertical="center"/>
    </xf>
    <xf numFmtId="178" fontId="57" fillId="6" borderId="49" xfId="0" applyNumberFormat="1" applyFont="1" applyFill="1" applyBorder="1">
      <alignment vertical="center"/>
    </xf>
    <xf numFmtId="42" fontId="57" fillId="6" borderId="49" xfId="0" applyNumberFormat="1" applyFont="1" applyFill="1" applyBorder="1">
      <alignment vertical="center"/>
    </xf>
    <xf numFmtId="0" fontId="26" fillId="0" borderId="0" xfId="1" applyFont="1" applyAlignment="1">
      <alignment horizontal="center" vertical="center"/>
    </xf>
    <xf numFmtId="0" fontId="16" fillId="0" borderId="0" xfId="0" applyFont="1" applyAlignment="1">
      <alignment horizontal="center" vertical="center"/>
    </xf>
    <xf numFmtId="0" fontId="43" fillId="8" borderId="0" xfId="0" applyFont="1" applyFill="1">
      <alignment vertical="center"/>
    </xf>
    <xf numFmtId="0" fontId="43" fillId="8" borderId="0" xfId="0" applyFont="1" applyFill="1" applyAlignment="1">
      <alignment horizontal="center" vertical="center"/>
    </xf>
    <xf numFmtId="0" fontId="44" fillId="0" borderId="0" xfId="0" applyFont="1">
      <alignment vertical="center"/>
    </xf>
    <xf numFmtId="0" fontId="44" fillId="9" borderId="49" xfId="0" applyFont="1" applyFill="1" applyBorder="1" applyAlignment="1">
      <alignment horizontal="center" vertical="center"/>
    </xf>
    <xf numFmtId="0" fontId="16" fillId="0" borderId="49" xfId="0" applyFont="1" applyBorder="1" applyAlignment="1">
      <alignment horizontal="center" vertical="center"/>
    </xf>
    <xf numFmtId="42" fontId="16" fillId="0" borderId="49" xfId="0" applyNumberFormat="1" applyFont="1" applyBorder="1" applyAlignment="1">
      <alignment horizontal="left" vertical="center"/>
    </xf>
    <xf numFmtId="0" fontId="16" fillId="9" borderId="49" xfId="0" applyFont="1" applyFill="1" applyBorder="1" applyAlignment="1">
      <alignment horizontal="center" vertical="center"/>
    </xf>
    <xf numFmtId="42" fontId="16" fillId="9" borderId="49" xfId="0" applyNumberFormat="1" applyFont="1" applyFill="1" applyBorder="1" applyAlignment="1">
      <alignment horizontal="left" vertical="center"/>
    </xf>
    <xf numFmtId="0" fontId="44" fillId="10" borderId="49" xfId="0" applyFont="1" applyFill="1" applyBorder="1" applyAlignment="1">
      <alignment horizontal="center" vertical="center"/>
    </xf>
    <xf numFmtId="42" fontId="44" fillId="10" borderId="49" xfId="0" applyNumberFormat="1" applyFont="1" applyFill="1" applyBorder="1" applyAlignment="1">
      <alignment horizontal="center" vertical="center"/>
    </xf>
    <xf numFmtId="42" fontId="44" fillId="10" borderId="49" xfId="0" applyNumberFormat="1" applyFont="1" applyFill="1" applyBorder="1" applyAlignment="1">
      <alignment horizontal="left" vertical="center"/>
    </xf>
    <xf numFmtId="0" fontId="43" fillId="8" borderId="49" xfId="0" applyFont="1" applyFill="1" applyBorder="1">
      <alignment vertical="center"/>
    </xf>
    <xf numFmtId="0" fontId="31" fillId="0" borderId="0" xfId="0" applyFont="1">
      <alignment vertical="center"/>
    </xf>
    <xf numFmtId="0" fontId="61" fillId="0" borderId="0" xfId="0" applyFont="1">
      <alignment vertical="center"/>
    </xf>
    <xf numFmtId="0" fontId="62" fillId="0" borderId="0" xfId="0" applyFont="1">
      <alignment vertical="center"/>
    </xf>
    <xf numFmtId="0" fontId="61" fillId="0" borderId="0" xfId="0" applyFont="1" applyAlignment="1">
      <alignment horizontal="center" vertical="center"/>
    </xf>
    <xf numFmtId="0" fontId="62" fillId="0" borderId="0" xfId="0" applyFont="1" applyAlignment="1">
      <alignment horizontal="center" vertical="center"/>
    </xf>
    <xf numFmtId="42" fontId="62" fillId="0" borderId="0" xfId="0" applyNumberFormat="1" applyFont="1">
      <alignment vertical="center"/>
    </xf>
    <xf numFmtId="42" fontId="62" fillId="0" borderId="0" xfId="0" applyNumberFormat="1" applyFont="1" applyAlignment="1">
      <alignment horizontal="center" vertical="center"/>
    </xf>
    <xf numFmtId="0" fontId="21" fillId="2" borderId="0" xfId="1" applyFont="1" applyFill="1" applyAlignment="1">
      <alignment horizontal="center" vertical="center"/>
    </xf>
    <xf numFmtId="0" fontId="51" fillId="12" borderId="49" xfId="0" applyFont="1" applyFill="1" applyBorder="1" applyAlignment="1">
      <alignment horizontal="left" vertical="center"/>
    </xf>
    <xf numFmtId="178" fontId="51" fillId="12" borderId="49" xfId="0" applyNumberFormat="1" applyFont="1" applyFill="1" applyBorder="1">
      <alignment vertical="center"/>
    </xf>
    <xf numFmtId="42" fontId="51" fillId="12" borderId="49" xfId="0" applyNumberFormat="1" applyFont="1" applyFill="1" applyBorder="1">
      <alignment vertical="center"/>
    </xf>
    <xf numFmtId="178" fontId="51" fillId="12" borderId="49" xfId="0" applyNumberFormat="1" applyFont="1" applyFill="1" applyBorder="1" applyProtection="1">
      <alignment vertical="center"/>
      <protection locked="0"/>
    </xf>
    <xf numFmtId="0" fontId="64" fillId="5" borderId="49" xfId="0" applyFont="1" applyFill="1" applyBorder="1" applyAlignment="1">
      <alignment horizontal="left" vertical="center"/>
    </xf>
    <xf numFmtId="0" fontId="64" fillId="5" borderId="49" xfId="0" applyFont="1" applyFill="1" applyBorder="1">
      <alignment vertical="center"/>
    </xf>
    <xf numFmtId="42" fontId="64" fillId="5" borderId="49" xfId="0" applyNumberFormat="1" applyFont="1" applyFill="1" applyBorder="1">
      <alignment vertical="center"/>
    </xf>
    <xf numFmtId="0" fontId="64" fillId="7" borderId="49" xfId="0" applyFont="1" applyFill="1" applyBorder="1">
      <alignment vertical="center"/>
    </xf>
    <xf numFmtId="42" fontId="64" fillId="5" borderId="49" xfId="0" applyNumberFormat="1" applyFont="1" applyFill="1" applyBorder="1" applyProtection="1">
      <alignment vertical="center"/>
      <protection locked="0"/>
    </xf>
    <xf numFmtId="0" fontId="0" fillId="0" borderId="0" xfId="0" applyAlignment="1">
      <alignment vertical="center" wrapText="1"/>
    </xf>
    <xf numFmtId="0" fontId="46" fillId="16" borderId="68" xfId="1" applyFont="1" applyFill="1" applyBorder="1" applyAlignment="1">
      <alignment horizontal="center" vertical="center" wrapText="1"/>
    </xf>
    <xf numFmtId="0" fontId="70" fillId="17" borderId="68" xfId="1" applyFont="1" applyFill="1" applyBorder="1" applyAlignment="1">
      <alignment horizontal="center" vertical="center"/>
    </xf>
    <xf numFmtId="0" fontId="70" fillId="18" borderId="68" xfId="1" applyFont="1" applyFill="1" applyBorder="1" applyAlignment="1">
      <alignment horizontal="center" vertical="center"/>
    </xf>
    <xf numFmtId="0" fontId="17" fillId="0" borderId="0" xfId="1" applyFont="1" applyAlignment="1">
      <alignment horizontal="left" vertical="center"/>
    </xf>
    <xf numFmtId="0" fontId="69" fillId="19" borderId="70" xfId="1" applyFont="1" applyFill="1" applyBorder="1" applyAlignment="1">
      <alignment horizontal="center" vertical="center"/>
    </xf>
    <xf numFmtId="42" fontId="22" fillId="0" borderId="0" xfId="2" applyNumberFormat="1" applyFont="1" applyFill="1" applyBorder="1" applyAlignment="1" applyProtection="1">
      <alignment vertical="center"/>
    </xf>
    <xf numFmtId="0" fontId="33" fillId="2" borderId="0" xfId="2" applyFont="1" applyFill="1" applyBorder="1" applyAlignment="1" applyProtection="1">
      <alignment vertical="center"/>
    </xf>
    <xf numFmtId="0" fontId="71" fillId="16" borderId="68" xfId="1" applyFont="1" applyFill="1" applyBorder="1" applyAlignment="1">
      <alignment horizontal="center" vertical="center" wrapText="1"/>
    </xf>
    <xf numFmtId="49" fontId="71" fillId="16" borderId="68" xfId="1" applyNumberFormat="1" applyFont="1" applyFill="1" applyBorder="1" applyAlignment="1">
      <alignment horizontal="center" vertical="center" wrapText="1"/>
    </xf>
    <xf numFmtId="0" fontId="72" fillId="20" borderId="68" xfId="1" applyFont="1" applyFill="1" applyBorder="1" applyAlignment="1">
      <alignment horizontal="center" vertical="center" wrapText="1"/>
    </xf>
    <xf numFmtId="49" fontId="72" fillId="20" borderId="68" xfId="1" applyNumberFormat="1" applyFont="1" applyFill="1" applyBorder="1" applyAlignment="1">
      <alignment horizontal="center" vertical="center" wrapText="1"/>
    </xf>
    <xf numFmtId="0" fontId="72" fillId="20" borderId="68" xfId="1" applyFont="1" applyFill="1" applyBorder="1" applyAlignment="1">
      <alignment horizontal="center" vertical="center" wrapText="1" shrinkToFit="1"/>
    </xf>
    <xf numFmtId="49" fontId="72" fillId="20" borderId="68" xfId="1" applyNumberFormat="1" applyFont="1" applyFill="1" applyBorder="1" applyAlignment="1">
      <alignment horizontal="center" vertical="center" wrapText="1" shrinkToFit="1"/>
    </xf>
    <xf numFmtId="9" fontId="72" fillId="20" borderId="68" xfId="3" applyFont="1" applyFill="1" applyBorder="1" applyAlignment="1" applyProtection="1">
      <alignment horizontal="center" vertical="center" wrapText="1" shrinkToFit="1"/>
    </xf>
    <xf numFmtId="0" fontId="74" fillId="3" borderId="6" xfId="1" applyFont="1" applyFill="1" applyBorder="1" applyAlignment="1">
      <alignment horizontal="right" vertical="center" shrinkToFit="1"/>
    </xf>
    <xf numFmtId="49" fontId="74" fillId="2" borderId="6" xfId="1" applyNumberFormat="1" applyFont="1" applyFill="1" applyBorder="1" applyAlignment="1">
      <alignment horizontal="center" vertical="center" shrinkToFit="1"/>
    </xf>
    <xf numFmtId="180" fontId="75" fillId="2" borderId="6" xfId="1" applyNumberFormat="1" applyFont="1" applyFill="1" applyBorder="1" applyAlignment="1">
      <alignment horizontal="center" vertical="center" shrinkToFit="1"/>
    </xf>
    <xf numFmtId="0" fontId="75" fillId="4" borderId="6" xfId="1" applyFont="1" applyFill="1" applyBorder="1" applyAlignment="1">
      <alignment horizontal="center" vertical="center" shrinkToFit="1"/>
    </xf>
    <xf numFmtId="0" fontId="76" fillId="2" borderId="6" xfId="1" applyFont="1" applyFill="1" applyBorder="1" applyAlignment="1">
      <alignment horizontal="center" vertical="center" shrinkToFit="1"/>
    </xf>
    <xf numFmtId="181" fontId="76" fillId="2" borderId="6" xfId="1" applyNumberFormat="1" applyFont="1" applyFill="1" applyBorder="1" applyAlignment="1">
      <alignment horizontal="center" vertical="center" shrinkToFit="1"/>
    </xf>
    <xf numFmtId="183" fontId="76" fillId="2" borderId="6" xfId="1" applyNumberFormat="1" applyFont="1" applyFill="1" applyBorder="1" applyAlignment="1">
      <alignment horizontal="center" vertical="center" shrinkToFit="1"/>
    </xf>
    <xf numFmtId="49" fontId="76" fillId="2" borderId="10" xfId="1" applyNumberFormat="1" applyFont="1" applyFill="1" applyBorder="1" applyAlignment="1">
      <alignment horizontal="center" vertical="center" shrinkToFit="1"/>
    </xf>
    <xf numFmtId="177" fontId="73" fillId="2" borderId="10" xfId="1" applyNumberFormat="1" applyFont="1" applyFill="1" applyBorder="1" applyAlignment="1">
      <alignment horizontal="center" vertical="center" shrinkToFit="1"/>
    </xf>
    <xf numFmtId="49" fontId="76" fillId="2" borderId="6" xfId="1" applyNumberFormat="1" applyFont="1" applyFill="1" applyBorder="1" applyAlignment="1">
      <alignment horizontal="center" vertical="center" shrinkToFit="1"/>
    </xf>
    <xf numFmtId="0" fontId="75" fillId="2" borderId="7" xfId="1" applyFont="1" applyFill="1" applyBorder="1" applyAlignment="1">
      <alignment horizontal="center" vertical="center" shrinkToFit="1"/>
    </xf>
    <xf numFmtId="176" fontId="75" fillId="0" borderId="6" xfId="1" applyNumberFormat="1" applyFont="1" applyBorder="1" applyAlignment="1">
      <alignment horizontal="center" vertical="center" shrinkToFit="1"/>
    </xf>
    <xf numFmtId="0" fontId="75" fillId="0" borderId="52" xfId="1" applyFont="1" applyBorder="1" applyAlignment="1">
      <alignment horizontal="center" vertical="center" shrinkToFit="1"/>
    </xf>
    <xf numFmtId="49" fontId="74" fillId="0" borderId="53" xfId="1" applyNumberFormat="1" applyFont="1" applyBorder="1" applyAlignment="1">
      <alignment horizontal="center" vertical="center" shrinkToFit="1"/>
    </xf>
    <xf numFmtId="0" fontId="74" fillId="0" borderId="12" xfId="1" applyFont="1" applyBorder="1" applyAlignment="1">
      <alignment horizontal="right" vertical="center" shrinkToFit="1"/>
    </xf>
    <xf numFmtId="9" fontId="74" fillId="0" borderId="6" xfId="3" applyFont="1" applyBorder="1" applyAlignment="1" applyProtection="1">
      <alignment horizontal="right" vertical="center" shrinkToFit="1"/>
    </xf>
    <xf numFmtId="49" fontId="76" fillId="0" borderId="52" xfId="1" applyNumberFormat="1" applyFont="1" applyBorder="1" applyAlignment="1">
      <alignment horizontal="center" vertical="center" shrinkToFit="1"/>
    </xf>
    <xf numFmtId="49" fontId="74" fillId="0" borderId="13" xfId="1" applyNumberFormat="1" applyFont="1" applyBorder="1" applyAlignment="1">
      <alignment horizontal="center" vertical="center" shrinkToFit="1"/>
    </xf>
    <xf numFmtId="49" fontId="74" fillId="0" borderId="52" xfId="1" applyNumberFormat="1" applyFont="1" applyBorder="1" applyAlignment="1">
      <alignment horizontal="center" vertical="center" shrinkToFit="1"/>
    </xf>
    <xf numFmtId="49" fontId="74" fillId="0" borderId="19" xfId="1" applyNumberFormat="1" applyFont="1" applyBorder="1" applyAlignment="1">
      <alignment horizontal="center" vertical="center" shrinkToFit="1"/>
    </xf>
    <xf numFmtId="9" fontId="74" fillId="0" borderId="7" xfId="3" applyFont="1" applyBorder="1" applyAlignment="1" applyProtection="1">
      <alignment horizontal="right" vertical="center" shrinkToFit="1"/>
    </xf>
    <xf numFmtId="49" fontId="74" fillId="0" borderId="9" xfId="1" applyNumberFormat="1" applyFont="1" applyBorder="1" applyAlignment="1">
      <alignment horizontal="center" vertical="center" shrinkToFit="1"/>
    </xf>
    <xf numFmtId="0" fontId="74" fillId="0" borderId="19" xfId="1" applyFont="1" applyBorder="1" applyAlignment="1">
      <alignment horizontal="center" vertical="center" shrinkToFit="1"/>
    </xf>
    <xf numFmtId="49" fontId="74" fillId="0" borderId="7" xfId="1" applyNumberFormat="1" applyFont="1" applyBorder="1" applyAlignment="1">
      <alignment horizontal="center" vertical="center" shrinkToFit="1"/>
    </xf>
    <xf numFmtId="49" fontId="76" fillId="0" borderId="53" xfId="1" applyNumberFormat="1" applyFont="1" applyBorder="1" applyAlignment="1">
      <alignment horizontal="center" vertical="center" shrinkToFit="1"/>
    </xf>
    <xf numFmtId="0" fontId="74" fillId="0" borderId="13" xfId="1" applyFont="1" applyBorder="1" applyAlignment="1">
      <alignment horizontal="center" vertical="center"/>
    </xf>
    <xf numFmtId="0" fontId="74" fillId="0" borderId="6" xfId="1" applyFont="1" applyBorder="1" applyAlignment="1">
      <alignment horizontal="center" vertical="center"/>
    </xf>
    <xf numFmtId="0" fontId="74" fillId="3" borderId="1" xfId="1" applyFont="1" applyFill="1" applyBorder="1" applyAlignment="1">
      <alignment horizontal="right" vertical="center" shrinkToFit="1"/>
    </xf>
    <xf numFmtId="49" fontId="74" fillId="2" borderId="1" xfId="1" applyNumberFormat="1" applyFont="1" applyFill="1" applyBorder="1" applyAlignment="1">
      <alignment horizontal="center" vertical="center" shrinkToFit="1"/>
    </xf>
    <xf numFmtId="49" fontId="75" fillId="2" borderId="1" xfId="1" applyNumberFormat="1" applyFont="1" applyFill="1" applyBorder="1" applyAlignment="1">
      <alignment horizontal="center" vertical="center" shrinkToFit="1"/>
    </xf>
    <xf numFmtId="0" fontId="75" fillId="4" borderId="1" xfId="1" applyFont="1" applyFill="1" applyBorder="1" applyAlignment="1">
      <alignment horizontal="center" vertical="center" shrinkToFit="1"/>
    </xf>
    <xf numFmtId="0" fontId="76" fillId="2" borderId="1" xfId="1" applyFont="1" applyFill="1" applyBorder="1" applyAlignment="1">
      <alignment horizontal="center" vertical="center" shrinkToFit="1"/>
    </xf>
    <xf numFmtId="181" fontId="76" fillId="2" borderId="1" xfId="1" applyNumberFormat="1" applyFont="1" applyFill="1" applyBorder="1" applyAlignment="1">
      <alignment horizontal="center" vertical="center" shrinkToFit="1"/>
    </xf>
    <xf numFmtId="183" fontId="76" fillId="2" borderId="1" xfId="1" applyNumberFormat="1" applyFont="1" applyFill="1" applyBorder="1" applyAlignment="1">
      <alignment horizontal="center" vertical="center" shrinkToFit="1"/>
    </xf>
    <xf numFmtId="49" fontId="76" fillId="2" borderId="2" xfId="1" applyNumberFormat="1" applyFont="1" applyFill="1" applyBorder="1" applyAlignment="1">
      <alignment horizontal="center" vertical="center" shrinkToFit="1"/>
    </xf>
    <xf numFmtId="177" fontId="73" fillId="2" borderId="2" xfId="1" applyNumberFormat="1" applyFont="1" applyFill="1" applyBorder="1" applyAlignment="1">
      <alignment horizontal="center" vertical="center" shrinkToFit="1"/>
    </xf>
    <xf numFmtId="49" fontId="76" fillId="2" borderId="1" xfId="1" applyNumberFormat="1" applyFont="1" applyFill="1" applyBorder="1" applyAlignment="1">
      <alignment horizontal="center" vertical="center" shrinkToFit="1"/>
    </xf>
    <xf numFmtId="0" fontId="75" fillId="2" borderId="11" xfId="1" applyFont="1" applyFill="1" applyBorder="1" applyAlignment="1">
      <alignment horizontal="center" vertical="center" shrinkToFit="1"/>
    </xf>
    <xf numFmtId="176" fontId="75" fillId="0" borderId="1" xfId="1" applyNumberFormat="1" applyFont="1" applyBorder="1" applyAlignment="1">
      <alignment horizontal="center" vertical="center" shrinkToFit="1"/>
    </xf>
    <xf numFmtId="0" fontId="75" fillId="0" borderId="14" xfId="1" applyFont="1" applyBorder="1" applyAlignment="1">
      <alignment horizontal="center" vertical="center" shrinkToFit="1"/>
    </xf>
    <xf numFmtId="49" fontId="74" fillId="0" borderId="21" xfId="1" applyNumberFormat="1" applyFont="1" applyBorder="1" applyAlignment="1">
      <alignment horizontal="center" vertical="center" shrinkToFit="1"/>
    </xf>
    <xf numFmtId="0" fontId="74" fillId="0" borderId="3" xfId="1" applyFont="1" applyBorder="1" applyAlignment="1">
      <alignment horizontal="right" vertical="center" shrinkToFit="1"/>
    </xf>
    <xf numFmtId="9" fontId="74" fillId="0" borderId="1" xfId="3" applyFont="1" applyBorder="1" applyAlignment="1" applyProtection="1">
      <alignment horizontal="right" vertical="center" shrinkToFit="1"/>
    </xf>
    <xf numFmtId="49" fontId="74" fillId="0" borderId="14" xfId="1" applyNumberFormat="1" applyFont="1" applyBorder="1" applyAlignment="1">
      <alignment horizontal="center" vertical="center" shrinkToFit="1"/>
    </xf>
    <xf numFmtId="49" fontId="74" fillId="0" borderId="4" xfId="1" applyNumberFormat="1" applyFont="1" applyBorder="1" applyAlignment="1">
      <alignment horizontal="center" vertical="center" shrinkToFit="1"/>
    </xf>
    <xf numFmtId="49" fontId="74" fillId="0" borderId="15" xfId="1" applyNumberFormat="1" applyFont="1" applyBorder="1" applyAlignment="1">
      <alignment horizontal="center" vertical="center" shrinkToFit="1"/>
    </xf>
    <xf numFmtId="9" fontId="74" fillId="0" borderId="11" xfId="3" applyFont="1" applyBorder="1" applyAlignment="1" applyProtection="1">
      <alignment horizontal="right" vertical="center" shrinkToFit="1"/>
    </xf>
    <xf numFmtId="49" fontId="74" fillId="0" borderId="5" xfId="1" applyNumberFormat="1" applyFont="1" applyBorder="1" applyAlignment="1">
      <alignment horizontal="center" vertical="center" shrinkToFit="1"/>
    </xf>
    <xf numFmtId="0" fontId="74" fillId="0" borderId="15" xfId="1" applyFont="1" applyBorder="1" applyAlignment="1">
      <alignment horizontal="center" vertical="center" shrinkToFit="1"/>
    </xf>
    <xf numFmtId="49" fontId="74" fillId="0" borderId="11" xfId="1" applyNumberFormat="1" applyFont="1" applyBorder="1" applyAlignment="1">
      <alignment horizontal="center" vertical="center" shrinkToFit="1"/>
    </xf>
    <xf numFmtId="49" fontId="75" fillId="0" borderId="21" xfId="1" applyNumberFormat="1" applyFont="1" applyBorder="1" applyAlignment="1">
      <alignment horizontal="center" vertical="center" shrinkToFit="1"/>
    </xf>
    <xf numFmtId="0" fontId="74" fillId="0" borderId="4" xfId="1" applyFont="1" applyBorder="1" applyAlignment="1">
      <alignment horizontal="center" vertical="center"/>
    </xf>
    <xf numFmtId="0" fontId="74" fillId="0" borderId="1" xfId="1" applyFont="1" applyBorder="1" applyAlignment="1">
      <alignment horizontal="center" vertical="center"/>
    </xf>
    <xf numFmtId="49" fontId="76" fillId="0" borderId="14" xfId="1" applyNumberFormat="1" applyFont="1" applyBorder="1" applyAlignment="1">
      <alignment horizontal="center" vertical="center" shrinkToFit="1"/>
    </xf>
    <xf numFmtId="0" fontId="74" fillId="3" borderId="2" xfId="1" applyFont="1" applyFill="1" applyBorder="1" applyAlignment="1">
      <alignment horizontal="right" vertical="center" shrinkToFit="1"/>
    </xf>
    <xf numFmtId="49" fontId="74" fillId="2" borderId="2" xfId="1" applyNumberFormat="1" applyFont="1" applyFill="1" applyBorder="1" applyAlignment="1">
      <alignment horizontal="center" vertical="center" shrinkToFit="1"/>
    </xf>
    <xf numFmtId="49" fontId="75" fillId="2" borderId="2" xfId="1" applyNumberFormat="1" applyFont="1" applyFill="1" applyBorder="1" applyAlignment="1">
      <alignment horizontal="center" vertical="center" shrinkToFit="1"/>
    </xf>
    <xf numFmtId="0" fontId="75" fillId="4" borderId="2" xfId="1" applyFont="1" applyFill="1" applyBorder="1" applyAlignment="1">
      <alignment horizontal="center" vertical="center" shrinkToFit="1"/>
    </xf>
    <xf numFmtId="0" fontId="76" fillId="2" borderId="2" xfId="1" applyFont="1" applyFill="1" applyBorder="1" applyAlignment="1">
      <alignment horizontal="center" vertical="center" shrinkToFit="1"/>
    </xf>
    <xf numFmtId="181" fontId="76" fillId="2" borderId="2" xfId="1" applyNumberFormat="1" applyFont="1" applyFill="1" applyBorder="1" applyAlignment="1">
      <alignment horizontal="center" vertical="center" shrinkToFit="1"/>
    </xf>
    <xf numFmtId="183" fontId="76" fillId="2" borderId="2" xfId="1" applyNumberFormat="1" applyFont="1" applyFill="1" applyBorder="1" applyAlignment="1">
      <alignment horizontal="center" vertical="center" shrinkToFit="1"/>
    </xf>
    <xf numFmtId="0" fontId="75" fillId="2" borderId="5" xfId="1" applyFont="1" applyFill="1" applyBorder="1" applyAlignment="1">
      <alignment horizontal="center" vertical="center" shrinkToFit="1"/>
    </xf>
    <xf numFmtId="176" fontId="75" fillId="0" borderId="2" xfId="1" applyNumberFormat="1" applyFont="1" applyBorder="1" applyAlignment="1">
      <alignment horizontal="center" vertical="center" shrinkToFit="1"/>
    </xf>
    <xf numFmtId="0" fontId="75" fillId="0" borderId="15" xfId="1" applyFont="1" applyBorder="1" applyAlignment="1">
      <alignment horizontal="center" vertical="center" shrinkToFit="1"/>
    </xf>
    <xf numFmtId="49" fontId="74" fillId="0" borderId="22" xfId="1" applyNumberFormat="1" applyFont="1" applyBorder="1" applyAlignment="1">
      <alignment horizontal="center" vertical="center" shrinkToFit="1"/>
    </xf>
    <xf numFmtId="0" fontId="74" fillId="0" borderId="25" xfId="1" applyFont="1" applyBorder="1" applyAlignment="1">
      <alignment horizontal="right" vertical="center" shrinkToFit="1"/>
    </xf>
    <xf numFmtId="9" fontId="74" fillId="0" borderId="2" xfId="3" applyFont="1" applyBorder="1" applyAlignment="1" applyProtection="1">
      <alignment horizontal="right" vertical="center" shrinkToFit="1"/>
    </xf>
    <xf numFmtId="49" fontId="76" fillId="0" borderId="15" xfId="1" applyNumberFormat="1" applyFont="1" applyBorder="1" applyAlignment="1">
      <alignment horizontal="center" vertical="center" shrinkToFit="1"/>
    </xf>
    <xf numFmtId="49" fontId="74" fillId="0" borderId="26" xfId="1" applyNumberFormat="1" applyFont="1" applyBorder="1" applyAlignment="1">
      <alignment horizontal="center" vertical="center" shrinkToFit="1"/>
    </xf>
    <xf numFmtId="9" fontId="74" fillId="0" borderId="5" xfId="3" applyFont="1" applyBorder="1" applyAlignment="1" applyProtection="1">
      <alignment horizontal="right" vertical="center" shrinkToFit="1"/>
    </xf>
    <xf numFmtId="49" fontId="75" fillId="0" borderId="22" xfId="1" applyNumberFormat="1" applyFont="1" applyBorder="1" applyAlignment="1">
      <alignment horizontal="center" vertical="center" shrinkToFit="1"/>
    </xf>
    <xf numFmtId="0" fontId="74" fillId="0" borderId="26" xfId="1" applyFont="1" applyBorder="1" applyAlignment="1">
      <alignment horizontal="center" vertical="center"/>
    </xf>
    <xf numFmtId="0" fontId="74" fillId="0" borderId="2" xfId="1" applyFont="1" applyBorder="1" applyAlignment="1">
      <alignment horizontal="center" vertical="center"/>
    </xf>
    <xf numFmtId="0" fontId="74" fillId="3" borderId="11" xfId="1" applyFont="1" applyFill="1" applyBorder="1" applyAlignment="1">
      <alignment horizontal="right" vertical="center" shrinkToFit="1"/>
    </xf>
    <xf numFmtId="49" fontId="74" fillId="2" borderId="11" xfId="1" applyNumberFormat="1" applyFont="1" applyFill="1" applyBorder="1" applyAlignment="1">
      <alignment horizontal="center" vertical="center" shrinkToFit="1"/>
    </xf>
    <xf numFmtId="49" fontId="75" fillId="2" borderId="11" xfId="1" applyNumberFormat="1" applyFont="1" applyFill="1" applyBorder="1" applyAlignment="1">
      <alignment horizontal="center" vertical="center" shrinkToFit="1"/>
    </xf>
    <xf numFmtId="0" fontId="75" fillId="4" borderId="11" xfId="1" applyFont="1" applyFill="1" applyBorder="1" applyAlignment="1">
      <alignment horizontal="center" vertical="center" shrinkToFit="1"/>
    </xf>
    <xf numFmtId="0" fontId="76" fillId="2" borderId="11" xfId="1" applyFont="1" applyFill="1" applyBorder="1" applyAlignment="1">
      <alignment horizontal="center" vertical="center" shrinkToFit="1"/>
    </xf>
    <xf numFmtId="181" fontId="76" fillId="2" borderId="11" xfId="1" applyNumberFormat="1" applyFont="1" applyFill="1" applyBorder="1" applyAlignment="1">
      <alignment horizontal="center" vertical="center" shrinkToFit="1"/>
    </xf>
    <xf numFmtId="183" fontId="76" fillId="2" borderId="11" xfId="1" applyNumberFormat="1" applyFont="1" applyFill="1" applyBorder="1" applyAlignment="1">
      <alignment horizontal="center" vertical="center" shrinkToFit="1"/>
    </xf>
    <xf numFmtId="49" fontId="76" fillId="2" borderId="11" xfId="1" applyNumberFormat="1" applyFont="1" applyFill="1" applyBorder="1" applyAlignment="1">
      <alignment horizontal="center" vertical="center" shrinkToFit="1"/>
    </xf>
    <xf numFmtId="177" fontId="73" fillId="2" borderId="11" xfId="1" applyNumberFormat="1" applyFont="1" applyFill="1" applyBorder="1" applyAlignment="1">
      <alignment horizontal="center" vertical="center" shrinkToFit="1"/>
    </xf>
    <xf numFmtId="176" fontId="75" fillId="0" borderId="11" xfId="1" applyNumberFormat="1" applyFont="1" applyBorder="1" applyAlignment="1">
      <alignment horizontal="center" vertical="center" shrinkToFit="1"/>
    </xf>
    <xf numFmtId="0" fontId="75" fillId="0" borderId="11" xfId="1" applyFont="1" applyBorder="1" applyAlignment="1">
      <alignment horizontal="center" vertical="center" shrinkToFit="1"/>
    </xf>
    <xf numFmtId="49" fontId="74" fillId="0" borderId="35" xfId="1" applyNumberFormat="1" applyFont="1" applyBorder="1" applyAlignment="1">
      <alignment horizontal="center" vertical="center" shrinkToFit="1"/>
    </xf>
    <xf numFmtId="0" fontId="74" fillId="0" borderId="11" xfId="1" applyFont="1" applyBorder="1" applyAlignment="1">
      <alignment horizontal="right" vertical="center" shrinkToFit="1"/>
    </xf>
    <xf numFmtId="49" fontId="75" fillId="0" borderId="11" xfId="1" applyNumberFormat="1" applyFont="1" applyBorder="1" applyAlignment="1">
      <alignment horizontal="center" vertical="center" shrinkToFit="1"/>
    </xf>
    <xf numFmtId="49" fontId="75" fillId="0" borderId="35" xfId="1" applyNumberFormat="1" applyFont="1" applyBorder="1" applyAlignment="1">
      <alignment horizontal="center" vertical="center" shrinkToFit="1"/>
    </xf>
    <xf numFmtId="0" fontId="74" fillId="0" borderId="35" xfId="1" applyFont="1" applyBorder="1" applyAlignment="1">
      <alignment horizontal="center" vertical="center"/>
    </xf>
    <xf numFmtId="0" fontId="74" fillId="3" borderId="7" xfId="1" applyFont="1" applyFill="1" applyBorder="1" applyAlignment="1">
      <alignment horizontal="right" vertical="center" shrinkToFit="1"/>
    </xf>
    <xf numFmtId="49" fontId="74" fillId="2" borderId="7" xfId="1" applyNumberFormat="1" applyFont="1" applyFill="1" applyBorder="1" applyAlignment="1">
      <alignment horizontal="center" vertical="center" shrinkToFit="1"/>
    </xf>
    <xf numFmtId="49" fontId="75" fillId="2" borderId="9" xfId="1" applyNumberFormat="1" applyFont="1" applyFill="1" applyBorder="1" applyAlignment="1">
      <alignment horizontal="center" vertical="center" shrinkToFit="1"/>
    </xf>
    <xf numFmtId="0" fontId="75" fillId="4" borderId="7" xfId="1" applyFont="1" applyFill="1" applyBorder="1" applyAlignment="1">
      <alignment horizontal="center" vertical="center" shrinkToFit="1"/>
    </xf>
    <xf numFmtId="0" fontId="76" fillId="2" borderId="7" xfId="1" applyFont="1" applyFill="1" applyBorder="1" applyAlignment="1">
      <alignment horizontal="center" vertical="center" shrinkToFit="1"/>
    </xf>
    <xf numFmtId="181" fontId="76" fillId="2" borderId="7" xfId="1" applyNumberFormat="1" applyFont="1" applyFill="1" applyBorder="1" applyAlignment="1">
      <alignment horizontal="center" vertical="center" shrinkToFit="1"/>
    </xf>
    <xf numFmtId="183" fontId="76" fillId="2" borderId="9" xfId="1" applyNumberFormat="1" applyFont="1" applyFill="1" applyBorder="1" applyAlignment="1">
      <alignment horizontal="center" vertical="center" shrinkToFit="1"/>
    </xf>
    <xf numFmtId="49" fontId="76" fillId="2" borderId="7" xfId="1" applyNumberFormat="1" applyFont="1" applyFill="1" applyBorder="1" applyAlignment="1">
      <alignment horizontal="center" vertical="center" shrinkToFit="1"/>
    </xf>
    <xf numFmtId="177" fontId="73" fillId="2" borderId="7" xfId="1" applyNumberFormat="1" applyFont="1" applyFill="1" applyBorder="1" applyAlignment="1">
      <alignment horizontal="center" vertical="center" shrinkToFit="1"/>
    </xf>
    <xf numFmtId="177" fontId="73" fillId="2" borderId="9" xfId="1" applyNumberFormat="1" applyFont="1" applyFill="1" applyBorder="1" applyAlignment="1">
      <alignment horizontal="center" vertical="center" shrinkToFit="1"/>
    </xf>
    <xf numFmtId="176" fontId="75" fillId="0" borderId="7" xfId="1" applyNumberFormat="1" applyFont="1" applyBorder="1" applyAlignment="1">
      <alignment horizontal="center" vertical="center" shrinkToFit="1"/>
    </xf>
    <xf numFmtId="0" fontId="75" fillId="0" borderId="7" xfId="1" applyFont="1" applyBorder="1" applyAlignment="1">
      <alignment horizontal="center" vertical="center" shrinkToFit="1"/>
    </xf>
    <xf numFmtId="49" fontId="74" fillId="0" borderId="56" xfId="1" applyNumberFormat="1" applyFont="1" applyBorder="1" applyAlignment="1">
      <alignment horizontal="center" vertical="center" shrinkToFit="1"/>
    </xf>
    <xf numFmtId="0" fontId="74" fillId="0" borderId="7" xfId="1" applyFont="1" applyBorder="1" applyAlignment="1">
      <alignment horizontal="right" vertical="center" shrinkToFit="1"/>
    </xf>
    <xf numFmtId="49" fontId="76" fillId="0" borderId="7" xfId="1" applyNumberFormat="1" applyFont="1" applyBorder="1" applyAlignment="1">
      <alignment horizontal="center" vertical="center" shrinkToFit="1"/>
    </xf>
    <xf numFmtId="0" fontId="74" fillId="0" borderId="7" xfId="1" applyFont="1" applyBorder="1" applyAlignment="1">
      <alignment horizontal="center" vertical="center" shrinkToFit="1"/>
    </xf>
    <xf numFmtId="49" fontId="75" fillId="0" borderId="56" xfId="1" applyNumberFormat="1" applyFont="1" applyBorder="1" applyAlignment="1">
      <alignment horizontal="center" vertical="center" shrinkToFit="1"/>
    </xf>
    <xf numFmtId="0" fontId="74" fillId="0" borderId="58" xfId="1" applyFont="1" applyBorder="1" applyAlignment="1">
      <alignment horizontal="center" vertical="center"/>
    </xf>
    <xf numFmtId="0" fontId="74" fillId="0" borderId="10" xfId="1" applyFont="1" applyBorder="1" applyAlignment="1">
      <alignment horizontal="center" vertical="center"/>
    </xf>
    <xf numFmtId="49" fontId="74" fillId="2" borderId="9" xfId="1" applyNumberFormat="1" applyFont="1" applyFill="1" applyBorder="1" applyAlignment="1">
      <alignment horizontal="center" vertical="center" shrinkToFit="1"/>
    </xf>
    <xf numFmtId="0" fontId="75" fillId="4" borderId="12" xfId="1" applyFont="1" applyFill="1" applyBorder="1" applyAlignment="1">
      <alignment horizontal="center" vertical="center" shrinkToFit="1"/>
    </xf>
    <xf numFmtId="0" fontId="76" fillId="2" borderId="51" xfId="1" applyFont="1" applyFill="1" applyBorder="1" applyAlignment="1">
      <alignment horizontal="center" vertical="center" shrinkToFit="1"/>
    </xf>
    <xf numFmtId="0" fontId="76" fillId="2" borderId="20" xfId="1" applyFont="1" applyFill="1" applyBorder="1" applyAlignment="1">
      <alignment horizontal="center" vertical="center" shrinkToFit="1"/>
    </xf>
    <xf numFmtId="181" fontId="76" fillId="2" borderId="0" xfId="1" applyNumberFormat="1" applyFont="1" applyFill="1" applyAlignment="1">
      <alignment horizontal="center" vertical="center" shrinkToFit="1"/>
    </xf>
    <xf numFmtId="49" fontId="76" fillId="2" borderId="57" xfId="1" applyNumberFormat="1" applyFont="1" applyFill="1" applyBorder="1" applyAlignment="1">
      <alignment horizontal="center" vertical="center" shrinkToFit="1"/>
    </xf>
    <xf numFmtId="177" fontId="73" fillId="2" borderId="20" xfId="1" applyNumberFormat="1" applyFont="1" applyFill="1" applyBorder="1" applyAlignment="1">
      <alignment horizontal="center" vertical="center" shrinkToFit="1"/>
    </xf>
    <xf numFmtId="49" fontId="76" fillId="2" borderId="30" xfId="1" applyNumberFormat="1" applyFont="1" applyFill="1" applyBorder="1" applyAlignment="1">
      <alignment horizontal="center" vertical="center" shrinkToFit="1"/>
    </xf>
    <xf numFmtId="49" fontId="76" fillId="2" borderId="9" xfId="1" applyNumberFormat="1" applyFont="1" applyFill="1" applyBorder="1" applyAlignment="1">
      <alignment horizontal="center" vertical="center" shrinkToFit="1"/>
    </xf>
    <xf numFmtId="0" fontId="75" fillId="2" borderId="0" xfId="1" applyFont="1" applyFill="1" applyAlignment="1">
      <alignment horizontal="center" vertical="center" shrinkToFit="1"/>
    </xf>
    <xf numFmtId="0" fontId="75" fillId="2" borderId="9" xfId="1" applyFont="1" applyFill="1" applyBorder="1" applyAlignment="1">
      <alignment horizontal="center" vertical="center" shrinkToFit="1"/>
    </xf>
    <xf numFmtId="176" fontId="75" fillId="0" borderId="10" xfId="1" applyNumberFormat="1" applyFont="1" applyBorder="1" applyAlignment="1">
      <alignment horizontal="center" vertical="center" shrinkToFit="1"/>
    </xf>
    <xf numFmtId="0" fontId="75" fillId="0" borderId="19" xfId="1" applyFont="1" applyBorder="1" applyAlignment="1">
      <alignment horizontal="center" vertical="center" shrinkToFit="1"/>
    </xf>
    <xf numFmtId="49" fontId="74" fillId="0" borderId="24" xfId="1" applyNumberFormat="1" applyFont="1" applyBorder="1" applyAlignment="1">
      <alignment horizontal="center" vertical="center" shrinkToFit="1"/>
    </xf>
    <xf numFmtId="0" fontId="74" fillId="0" borderId="6" xfId="1" applyFont="1" applyBorder="1" applyAlignment="1">
      <alignment horizontal="right" vertical="center" shrinkToFit="1"/>
    </xf>
    <xf numFmtId="49" fontId="74" fillId="0" borderId="30" xfId="1" applyNumberFormat="1" applyFont="1" applyBorder="1" applyAlignment="1">
      <alignment horizontal="center" vertical="center" shrinkToFit="1"/>
    </xf>
    <xf numFmtId="49" fontId="75" fillId="0" borderId="24" xfId="1" applyNumberFormat="1" applyFont="1" applyBorder="1" applyAlignment="1">
      <alignment horizontal="center" vertical="center" shrinkToFit="1"/>
    </xf>
    <xf numFmtId="0" fontId="74" fillId="0" borderId="59" xfId="1" applyFont="1" applyBorder="1" applyAlignment="1">
      <alignment horizontal="center" vertical="center"/>
    </xf>
    <xf numFmtId="0" fontId="74" fillId="3" borderId="16" xfId="1" applyFont="1" applyFill="1" applyBorder="1" applyAlignment="1">
      <alignment horizontal="right" vertical="center" shrinkToFit="1"/>
    </xf>
    <xf numFmtId="49" fontId="74" fillId="2" borderId="17" xfId="1" applyNumberFormat="1" applyFont="1" applyFill="1" applyBorder="1" applyAlignment="1">
      <alignment horizontal="center" vertical="center" shrinkToFit="1"/>
    </xf>
    <xf numFmtId="49" fontId="75" fillId="2" borderId="16" xfId="1" applyNumberFormat="1" applyFont="1" applyFill="1" applyBorder="1" applyAlignment="1">
      <alignment horizontal="center" vertical="center" shrinkToFit="1"/>
    </xf>
    <xf numFmtId="0" fontId="75" fillId="4" borderId="31" xfId="1" applyFont="1" applyFill="1" applyBorder="1" applyAlignment="1">
      <alignment horizontal="center" vertical="center" shrinkToFit="1"/>
    </xf>
    <xf numFmtId="181" fontId="76" fillId="2" borderId="17" xfId="1" applyNumberFormat="1" applyFont="1" applyFill="1" applyBorder="1" applyAlignment="1">
      <alignment horizontal="center" vertical="center" shrinkToFit="1"/>
    </xf>
    <xf numFmtId="183" fontId="76" fillId="2" borderId="16" xfId="1" applyNumberFormat="1" applyFont="1" applyFill="1" applyBorder="1" applyAlignment="1">
      <alignment horizontal="center" vertical="center" shrinkToFit="1"/>
    </xf>
    <xf numFmtId="49" fontId="76" fillId="2" borderId="16" xfId="1" applyNumberFormat="1" applyFont="1" applyFill="1" applyBorder="1" applyAlignment="1">
      <alignment horizontal="center" vertical="center" shrinkToFit="1"/>
    </xf>
    <xf numFmtId="49" fontId="76" fillId="2" borderId="17" xfId="1" applyNumberFormat="1" applyFont="1" applyFill="1" applyBorder="1" applyAlignment="1">
      <alignment horizontal="center" vertical="center" shrinkToFit="1"/>
    </xf>
    <xf numFmtId="177" fontId="73" fillId="2" borderId="16" xfId="1" applyNumberFormat="1" applyFont="1" applyFill="1" applyBorder="1" applyAlignment="1">
      <alignment horizontal="center" vertical="center" shrinkToFit="1"/>
    </xf>
    <xf numFmtId="0" fontId="75" fillId="2" borderId="32" xfId="1" applyFont="1" applyFill="1" applyBorder="1" applyAlignment="1">
      <alignment horizontal="center" vertical="center" shrinkToFit="1"/>
    </xf>
    <xf numFmtId="0" fontId="75" fillId="2" borderId="17" xfId="1" applyFont="1" applyFill="1" applyBorder="1" applyAlignment="1">
      <alignment horizontal="center" vertical="center" shrinkToFit="1"/>
    </xf>
    <xf numFmtId="176" fontId="75" fillId="0" borderId="16" xfId="1" applyNumberFormat="1" applyFont="1" applyBorder="1" applyAlignment="1">
      <alignment horizontal="center" vertical="center" shrinkToFit="1"/>
    </xf>
    <xf numFmtId="0" fontId="75" fillId="0" borderId="18" xfId="1" applyFont="1" applyBorder="1" applyAlignment="1">
      <alignment horizontal="center" vertical="center" shrinkToFit="1"/>
    </xf>
    <xf numFmtId="49" fontId="74" fillId="0" borderId="23" xfId="1" applyNumberFormat="1" applyFont="1" applyBorder="1" applyAlignment="1">
      <alignment horizontal="center" vertical="center" shrinkToFit="1"/>
    </xf>
    <xf numFmtId="49" fontId="74" fillId="0" borderId="33" xfId="1" applyNumberFormat="1" applyFont="1" applyBorder="1" applyAlignment="1">
      <alignment horizontal="right" vertical="center" shrinkToFit="1"/>
    </xf>
    <xf numFmtId="49" fontId="74" fillId="0" borderId="33" xfId="1" applyNumberFormat="1" applyFont="1" applyBorder="1" applyAlignment="1">
      <alignment horizontal="center" vertical="center" shrinkToFit="1"/>
    </xf>
    <xf numFmtId="49" fontId="76" fillId="0" borderId="18" xfId="1" applyNumberFormat="1" applyFont="1" applyBorder="1" applyAlignment="1">
      <alignment horizontal="center" vertical="center" shrinkToFit="1"/>
    </xf>
    <xf numFmtId="49" fontId="74" fillId="0" borderId="31" xfId="1" applyNumberFormat="1" applyFont="1" applyBorder="1" applyAlignment="1">
      <alignment horizontal="center" vertical="center" shrinkToFit="1"/>
    </xf>
    <xf numFmtId="49" fontId="74" fillId="0" borderId="18" xfId="1" applyNumberFormat="1" applyFont="1" applyBorder="1" applyAlignment="1">
      <alignment horizontal="center" vertical="center" shrinkToFit="1"/>
    </xf>
    <xf numFmtId="49" fontId="74" fillId="0" borderId="36" xfId="1" applyNumberFormat="1" applyFont="1" applyBorder="1" applyAlignment="1">
      <alignment horizontal="center" vertical="center" shrinkToFit="1"/>
    </xf>
    <xf numFmtId="49" fontId="74" fillId="0" borderId="37" xfId="1" applyNumberFormat="1" applyFont="1" applyBorder="1" applyAlignment="1">
      <alignment horizontal="center" vertical="center" shrinkToFit="1"/>
    </xf>
    <xf numFmtId="49" fontId="74" fillId="0" borderId="40" xfId="1" applyNumberFormat="1" applyFont="1" applyBorder="1" applyAlignment="1">
      <alignment horizontal="center" vertical="center" shrinkToFit="1"/>
    </xf>
    <xf numFmtId="0" fontId="74" fillId="0" borderId="36" xfId="1" applyFont="1" applyBorder="1" applyAlignment="1">
      <alignment horizontal="center" vertical="center" shrinkToFit="1"/>
    </xf>
    <xf numFmtId="49" fontId="74" fillId="0" borderId="17" xfId="1" applyNumberFormat="1" applyFont="1" applyBorder="1" applyAlignment="1">
      <alignment horizontal="center" vertical="center" shrinkToFit="1"/>
    </xf>
    <xf numFmtId="49" fontId="75" fillId="0" borderId="23" xfId="1" applyNumberFormat="1" applyFont="1" applyBorder="1" applyAlignment="1">
      <alignment horizontal="center" vertical="center" shrinkToFit="1"/>
    </xf>
    <xf numFmtId="0" fontId="74" fillId="0" borderId="60" xfId="1" applyFont="1" applyBorder="1" applyAlignment="1">
      <alignment horizontal="center" vertical="center"/>
    </xf>
    <xf numFmtId="0" fontId="74" fillId="0" borderId="16" xfId="1" applyFont="1" applyBorder="1" applyAlignment="1">
      <alignment horizontal="center" vertical="center"/>
    </xf>
    <xf numFmtId="49" fontId="75" fillId="2" borderId="10" xfId="1" applyNumberFormat="1" applyFont="1" applyFill="1" applyBorder="1" applyAlignment="1">
      <alignment horizontal="center" vertical="center" shrinkToFit="1"/>
    </xf>
    <xf numFmtId="183" fontId="76" fillId="2" borderId="10" xfId="1" applyNumberFormat="1" applyFont="1" applyFill="1" applyBorder="1" applyAlignment="1">
      <alignment horizontal="center" vertical="center" shrinkToFit="1"/>
    </xf>
    <xf numFmtId="49" fontId="74" fillId="0" borderId="34" xfId="1" applyNumberFormat="1" applyFont="1" applyBorder="1" applyAlignment="1">
      <alignment horizontal="right" vertical="center" shrinkToFit="1"/>
    </xf>
    <xf numFmtId="49" fontId="74" fillId="0" borderId="34" xfId="1" applyNumberFormat="1" applyFont="1" applyBorder="1" applyAlignment="1">
      <alignment horizontal="center" vertical="center" shrinkToFit="1"/>
    </xf>
    <xf numFmtId="49" fontId="74" fillId="0" borderId="38" xfId="1" applyNumberFormat="1" applyFont="1" applyBorder="1" applyAlignment="1">
      <alignment horizontal="center" vertical="center" shrinkToFit="1"/>
    </xf>
    <xf numFmtId="0" fontId="74" fillId="0" borderId="30" xfId="1" applyFont="1" applyBorder="1" applyAlignment="1">
      <alignment horizontal="center" vertical="center"/>
    </xf>
    <xf numFmtId="49" fontId="74" fillId="0" borderId="39" xfId="1" applyNumberFormat="1" applyFont="1" applyBorder="1" applyAlignment="1">
      <alignment horizontal="right" vertical="center" shrinkToFit="1"/>
    </xf>
    <xf numFmtId="49" fontId="74" fillId="0" borderId="39" xfId="1" applyNumberFormat="1" applyFont="1" applyBorder="1" applyAlignment="1">
      <alignment horizontal="center" vertical="center" shrinkToFit="1"/>
    </xf>
    <xf numFmtId="49" fontId="76" fillId="0" borderId="11" xfId="1" applyNumberFormat="1" applyFont="1" applyBorder="1" applyAlignment="1">
      <alignment horizontal="center" vertical="center" shrinkToFit="1"/>
    </xf>
    <xf numFmtId="0" fontId="74" fillId="0" borderId="11" xfId="1" applyFont="1" applyBorder="1" applyAlignment="1">
      <alignment horizontal="center" vertical="center" shrinkToFit="1"/>
    </xf>
    <xf numFmtId="0" fontId="74" fillId="3" borderId="9" xfId="1" applyFont="1" applyFill="1" applyBorder="1" applyAlignment="1">
      <alignment horizontal="right" vertical="center" shrinkToFit="1"/>
    </xf>
    <xf numFmtId="49" fontId="75" fillId="2" borderId="7" xfId="1" applyNumberFormat="1" applyFont="1" applyFill="1" applyBorder="1" applyAlignment="1">
      <alignment horizontal="center" vertical="center" shrinkToFit="1"/>
    </xf>
    <xf numFmtId="183" fontId="76" fillId="2" borderId="7" xfId="1" applyNumberFormat="1" applyFont="1" applyFill="1" applyBorder="1" applyAlignment="1">
      <alignment horizontal="center" vertical="center" shrinkToFit="1"/>
    </xf>
    <xf numFmtId="49" fontId="74" fillId="0" borderId="55" xfId="1" applyNumberFormat="1" applyFont="1" applyBorder="1" applyAlignment="1">
      <alignment horizontal="right" vertical="center" shrinkToFit="1"/>
    </xf>
    <xf numFmtId="49" fontId="74" fillId="0" borderId="55" xfId="1" applyNumberFormat="1" applyFont="1" applyBorder="1" applyAlignment="1">
      <alignment horizontal="center" vertical="center" shrinkToFit="1"/>
    </xf>
    <xf numFmtId="0" fontId="74" fillId="0" borderId="56" xfId="1" applyFont="1" applyBorder="1" applyAlignment="1">
      <alignment horizontal="center" vertical="center"/>
    </xf>
    <xf numFmtId="49" fontId="75" fillId="2" borderId="6" xfId="1" applyNumberFormat="1" applyFont="1" applyFill="1" applyBorder="1" applyAlignment="1">
      <alignment horizontal="center" vertical="center" shrinkToFit="1"/>
    </xf>
    <xf numFmtId="177" fontId="73" fillId="2" borderId="6" xfId="1" applyNumberFormat="1" applyFont="1" applyFill="1" applyBorder="1" applyAlignment="1">
      <alignment horizontal="center" vertical="center" shrinkToFit="1"/>
    </xf>
    <xf numFmtId="0" fontId="75" fillId="2" borderId="6" xfId="1" applyFont="1" applyFill="1" applyBorder="1" applyAlignment="1">
      <alignment horizontal="center" vertical="center" shrinkToFit="1"/>
    </xf>
    <xf numFmtId="49" fontId="74" fillId="0" borderId="54" xfId="1" applyNumberFormat="1" applyFont="1" applyBorder="1" applyAlignment="1">
      <alignment horizontal="right" vertical="center" shrinkToFit="1"/>
    </xf>
    <xf numFmtId="49" fontId="74" fillId="0" borderId="54" xfId="1" applyNumberFormat="1" applyFont="1" applyBorder="1" applyAlignment="1">
      <alignment horizontal="center" vertical="center" shrinkToFit="1"/>
    </xf>
    <xf numFmtId="0" fontId="74" fillId="0" borderId="52" xfId="1" applyFont="1" applyBorder="1" applyAlignment="1">
      <alignment horizontal="center" vertical="center" shrinkToFit="1"/>
    </xf>
    <xf numFmtId="49" fontId="75" fillId="0" borderId="53" xfId="1" applyNumberFormat="1" applyFont="1" applyBorder="1" applyAlignment="1">
      <alignment horizontal="center" vertical="center" shrinkToFit="1"/>
    </xf>
    <xf numFmtId="0" fontId="74" fillId="0" borderId="0" xfId="1" applyFont="1" applyAlignment="1">
      <alignment horizontal="right" vertical="center"/>
    </xf>
    <xf numFmtId="0" fontId="78" fillId="12" borderId="63" xfId="1" applyFont="1" applyFill="1" applyBorder="1" applyAlignment="1">
      <alignment horizontal="center" vertical="center" wrapText="1"/>
    </xf>
    <xf numFmtId="0" fontId="78" fillId="12" borderId="0" xfId="1" applyFont="1" applyFill="1" applyAlignment="1">
      <alignment vertical="center" wrapText="1"/>
    </xf>
    <xf numFmtId="0" fontId="77" fillId="12" borderId="63" xfId="1" applyFont="1" applyFill="1" applyBorder="1" applyAlignment="1">
      <alignment horizontal="center" vertical="center" wrapText="1"/>
    </xf>
    <xf numFmtId="0" fontId="80" fillId="12" borderId="63" xfId="1" applyFont="1" applyFill="1" applyBorder="1" applyAlignment="1">
      <alignment horizontal="center" vertical="center" wrapText="1"/>
    </xf>
    <xf numFmtId="0" fontId="80" fillId="12" borderId="0" xfId="1" applyFont="1" applyFill="1" applyAlignment="1">
      <alignment vertical="center" wrapText="1"/>
    </xf>
    <xf numFmtId="0" fontId="78" fillId="12" borderId="63" xfId="1" applyFont="1" applyFill="1" applyBorder="1" applyAlignment="1">
      <alignment horizontal="right" vertical="center" wrapText="1"/>
    </xf>
    <xf numFmtId="0" fontId="78" fillId="12" borderId="64" xfId="1" applyFont="1" applyFill="1" applyBorder="1" applyAlignment="1">
      <alignment horizontal="center" vertical="center" wrapText="1"/>
    </xf>
    <xf numFmtId="0" fontId="78" fillId="12" borderId="65" xfId="1" applyFont="1" applyFill="1" applyBorder="1" applyAlignment="1">
      <alignment vertical="center" wrapText="1"/>
    </xf>
    <xf numFmtId="49" fontId="74" fillId="2" borderId="6" xfId="1" applyNumberFormat="1" applyFont="1" applyFill="1" applyBorder="1" applyAlignment="1" applyProtection="1">
      <alignment horizontal="center" vertical="center" shrinkToFit="1"/>
      <protection locked="0"/>
    </xf>
    <xf numFmtId="49" fontId="75" fillId="2" borderId="6" xfId="1" applyNumberFormat="1" applyFont="1" applyFill="1" applyBorder="1" applyAlignment="1" applyProtection="1">
      <alignment horizontal="center" vertical="center" shrinkToFit="1"/>
      <protection locked="0"/>
    </xf>
    <xf numFmtId="0" fontId="75" fillId="4" borderId="6" xfId="1" applyFont="1" applyFill="1" applyBorder="1" applyAlignment="1" applyProtection="1">
      <alignment horizontal="center" vertical="center" shrinkToFit="1"/>
      <protection locked="0"/>
    </xf>
    <xf numFmtId="181" fontId="76" fillId="2" borderId="6" xfId="1" applyNumberFormat="1" applyFont="1" applyFill="1" applyBorder="1" applyAlignment="1" applyProtection="1">
      <alignment horizontal="center" vertical="center" shrinkToFit="1"/>
      <protection locked="0"/>
    </xf>
    <xf numFmtId="183" fontId="76" fillId="2" borderId="6" xfId="1" applyNumberFormat="1" applyFont="1" applyFill="1" applyBorder="1" applyAlignment="1" applyProtection="1">
      <alignment horizontal="center" vertical="center" shrinkToFit="1"/>
      <protection locked="0"/>
    </xf>
    <xf numFmtId="49" fontId="76" fillId="2" borderId="10" xfId="1" applyNumberFormat="1" applyFont="1" applyFill="1" applyBorder="1" applyAlignment="1" applyProtection="1">
      <alignment horizontal="center" vertical="center" shrinkToFit="1"/>
      <protection locked="0"/>
    </xf>
    <xf numFmtId="177" fontId="73" fillId="2" borderId="10" xfId="1" applyNumberFormat="1" applyFont="1" applyFill="1" applyBorder="1" applyAlignment="1" applyProtection="1">
      <alignment horizontal="center" vertical="center" shrinkToFit="1"/>
      <protection locked="0"/>
    </xf>
    <xf numFmtId="49" fontId="76" fillId="2" borderId="6" xfId="1" applyNumberFormat="1" applyFont="1" applyFill="1" applyBorder="1" applyAlignment="1" applyProtection="1">
      <alignment horizontal="center" vertical="center" shrinkToFit="1"/>
      <protection locked="0"/>
    </xf>
    <xf numFmtId="0" fontId="75" fillId="2" borderId="7" xfId="1" applyFont="1" applyFill="1" applyBorder="1" applyAlignment="1" applyProtection="1">
      <alignment horizontal="center" vertical="center" shrinkToFit="1"/>
      <protection locked="0"/>
    </xf>
    <xf numFmtId="176" fontId="75" fillId="0" borderId="6" xfId="1" applyNumberFormat="1" applyFont="1" applyBorder="1" applyAlignment="1" applyProtection="1">
      <alignment horizontal="center" vertical="center" shrinkToFit="1"/>
      <protection locked="0"/>
    </xf>
    <xf numFmtId="0" fontId="75" fillId="0" borderId="52" xfId="1" applyFont="1" applyBorder="1" applyAlignment="1" applyProtection="1">
      <alignment horizontal="center" vertical="center" shrinkToFit="1"/>
      <protection locked="0"/>
    </xf>
    <xf numFmtId="49" fontId="74" fillId="0" borderId="53" xfId="1" applyNumberFormat="1" applyFont="1" applyBorder="1" applyAlignment="1" applyProtection="1">
      <alignment horizontal="center" vertical="center" shrinkToFit="1"/>
      <protection locked="0"/>
    </xf>
    <xf numFmtId="49" fontId="76" fillId="0" borderId="52" xfId="1" applyNumberFormat="1" applyFont="1" applyBorder="1" applyAlignment="1" applyProtection="1">
      <alignment horizontal="center" vertical="center" shrinkToFit="1"/>
      <protection locked="0"/>
    </xf>
    <xf numFmtId="49" fontId="74" fillId="0" borderId="13" xfId="1" applyNumberFormat="1" applyFont="1" applyBorder="1" applyAlignment="1" applyProtection="1">
      <alignment horizontal="center" vertical="center" shrinkToFit="1"/>
      <protection locked="0"/>
    </xf>
    <xf numFmtId="49" fontId="74" fillId="0" borderId="52" xfId="1" applyNumberFormat="1" applyFont="1" applyBorder="1" applyAlignment="1" applyProtection="1">
      <alignment horizontal="center" vertical="center" shrinkToFit="1"/>
      <protection locked="0"/>
    </xf>
    <xf numFmtId="49" fontId="74" fillId="0" borderId="19" xfId="1" applyNumberFormat="1" applyFont="1" applyBorder="1" applyAlignment="1" applyProtection="1">
      <alignment horizontal="center" vertical="center" shrinkToFit="1"/>
      <protection locked="0"/>
    </xf>
    <xf numFmtId="49" fontId="74" fillId="0" borderId="9" xfId="1" applyNumberFormat="1" applyFont="1" applyBorder="1" applyAlignment="1" applyProtection="1">
      <alignment horizontal="center" vertical="center" shrinkToFit="1"/>
      <protection locked="0"/>
    </xf>
    <xf numFmtId="0" fontId="74" fillId="0" borderId="19" xfId="1" applyFont="1" applyBorder="1" applyAlignment="1" applyProtection="1">
      <alignment horizontal="center" vertical="center" shrinkToFit="1"/>
      <protection locked="0"/>
    </xf>
    <xf numFmtId="49" fontId="74" fillId="0" borderId="7" xfId="1" applyNumberFormat="1" applyFont="1" applyBorder="1" applyAlignment="1" applyProtection="1">
      <alignment horizontal="center" vertical="center" shrinkToFit="1"/>
      <protection locked="0"/>
    </xf>
    <xf numFmtId="49" fontId="76" fillId="0" borderId="53" xfId="1" applyNumberFormat="1" applyFont="1" applyBorder="1" applyAlignment="1" applyProtection="1">
      <alignment horizontal="center" vertical="center" shrinkToFit="1"/>
      <protection locked="0"/>
    </xf>
    <xf numFmtId="49" fontId="74" fillId="2" borderId="1" xfId="1" applyNumberFormat="1" applyFont="1" applyFill="1" applyBorder="1" applyAlignment="1" applyProtection="1">
      <alignment horizontal="center" vertical="center" shrinkToFit="1"/>
      <protection locked="0"/>
    </xf>
    <xf numFmtId="49" fontId="75" fillId="2" borderId="1" xfId="1" applyNumberFormat="1" applyFont="1" applyFill="1" applyBorder="1" applyAlignment="1" applyProtection="1">
      <alignment horizontal="center" vertical="center" shrinkToFit="1"/>
      <protection locked="0"/>
    </xf>
    <xf numFmtId="0" fontId="75" fillId="4" borderId="1" xfId="1" applyFont="1" applyFill="1" applyBorder="1" applyAlignment="1" applyProtection="1">
      <alignment horizontal="center" vertical="center" shrinkToFit="1"/>
      <protection locked="0"/>
    </xf>
    <xf numFmtId="181" fontId="76" fillId="2" borderId="1" xfId="1" applyNumberFormat="1" applyFont="1" applyFill="1" applyBorder="1" applyAlignment="1" applyProtection="1">
      <alignment horizontal="center" vertical="center" shrinkToFit="1"/>
      <protection locked="0"/>
    </xf>
    <xf numFmtId="183" fontId="76" fillId="2" borderId="1" xfId="1" applyNumberFormat="1" applyFont="1" applyFill="1" applyBorder="1" applyAlignment="1" applyProtection="1">
      <alignment horizontal="center" vertical="center" shrinkToFit="1"/>
      <protection locked="0"/>
    </xf>
    <xf numFmtId="49" fontId="76" fillId="2" borderId="2" xfId="1" applyNumberFormat="1" applyFont="1" applyFill="1" applyBorder="1" applyAlignment="1" applyProtection="1">
      <alignment horizontal="center" vertical="center" shrinkToFit="1"/>
      <protection locked="0"/>
    </xf>
    <xf numFmtId="177" fontId="73" fillId="2" borderId="2" xfId="1" applyNumberFormat="1" applyFont="1" applyFill="1" applyBorder="1" applyAlignment="1" applyProtection="1">
      <alignment horizontal="center" vertical="center" shrinkToFit="1"/>
      <protection locked="0"/>
    </xf>
    <xf numFmtId="49" fontId="76" fillId="2" borderId="1" xfId="1" applyNumberFormat="1" applyFont="1" applyFill="1" applyBorder="1" applyAlignment="1" applyProtection="1">
      <alignment horizontal="center" vertical="center" shrinkToFit="1"/>
      <protection locked="0"/>
    </xf>
    <xf numFmtId="0" fontId="75" fillId="2" borderId="11" xfId="1" applyFont="1" applyFill="1" applyBorder="1" applyAlignment="1" applyProtection="1">
      <alignment horizontal="center" vertical="center" shrinkToFit="1"/>
      <protection locked="0"/>
    </xf>
    <xf numFmtId="176" fontId="75" fillId="0" borderId="1" xfId="1" applyNumberFormat="1" applyFont="1" applyBorder="1" applyAlignment="1" applyProtection="1">
      <alignment horizontal="center" vertical="center" shrinkToFit="1"/>
      <protection locked="0"/>
    </xf>
    <xf numFmtId="0" fontId="75" fillId="0" borderId="14" xfId="1" applyFont="1" applyBorder="1" applyAlignment="1" applyProtection="1">
      <alignment horizontal="center" vertical="center" shrinkToFit="1"/>
      <protection locked="0"/>
    </xf>
    <xf numFmtId="49" fontId="74" fillId="0" borderId="21" xfId="1" applyNumberFormat="1" applyFont="1" applyBorder="1" applyAlignment="1" applyProtection="1">
      <alignment horizontal="center" vertical="center" shrinkToFit="1"/>
      <protection locked="0"/>
    </xf>
    <xf numFmtId="49" fontId="74" fillId="0" borderId="14" xfId="1" applyNumberFormat="1" applyFont="1" applyBorder="1" applyAlignment="1" applyProtection="1">
      <alignment horizontal="center" vertical="center" shrinkToFit="1"/>
      <protection locked="0"/>
    </xf>
    <xf numFmtId="49" fontId="74" fillId="0" borderId="4" xfId="1" applyNumberFormat="1" applyFont="1" applyBorder="1" applyAlignment="1" applyProtection="1">
      <alignment horizontal="center" vertical="center" shrinkToFit="1"/>
      <protection locked="0"/>
    </xf>
    <xf numFmtId="49" fontId="74" fillId="0" borderId="15" xfId="1" applyNumberFormat="1" applyFont="1" applyBorder="1" applyAlignment="1" applyProtection="1">
      <alignment horizontal="center" vertical="center" shrinkToFit="1"/>
      <protection locked="0"/>
    </xf>
    <xf numFmtId="49" fontId="74" fillId="0" borderId="5" xfId="1" applyNumberFormat="1" applyFont="1" applyBorder="1" applyAlignment="1" applyProtection="1">
      <alignment horizontal="center" vertical="center" shrinkToFit="1"/>
      <protection locked="0"/>
    </xf>
    <xf numFmtId="0" fontId="74" fillId="0" borderId="15" xfId="1" applyFont="1" applyBorder="1" applyAlignment="1" applyProtection="1">
      <alignment horizontal="center" vertical="center" shrinkToFit="1"/>
      <protection locked="0"/>
    </xf>
    <xf numFmtId="49" fontId="74" fillId="0" borderId="11" xfId="1" applyNumberFormat="1" applyFont="1" applyBorder="1" applyAlignment="1" applyProtection="1">
      <alignment horizontal="center" vertical="center" shrinkToFit="1"/>
      <protection locked="0"/>
    </xf>
    <xf numFmtId="49" fontId="75" fillId="0" borderId="21" xfId="1" applyNumberFormat="1" applyFont="1" applyBorder="1" applyAlignment="1" applyProtection="1">
      <alignment horizontal="center" vertical="center" shrinkToFit="1"/>
      <protection locked="0"/>
    </xf>
    <xf numFmtId="49" fontId="76" fillId="0" borderId="14" xfId="1" applyNumberFormat="1" applyFont="1" applyBorder="1" applyAlignment="1" applyProtection="1">
      <alignment horizontal="center" vertical="center" shrinkToFit="1"/>
      <protection locked="0"/>
    </xf>
    <xf numFmtId="49" fontId="74" fillId="2" borderId="2" xfId="1" applyNumberFormat="1" applyFont="1" applyFill="1" applyBorder="1" applyAlignment="1" applyProtection="1">
      <alignment horizontal="center" vertical="center" shrinkToFit="1"/>
      <protection locked="0"/>
    </xf>
    <xf numFmtId="0" fontId="75" fillId="2" borderId="5" xfId="1" applyFont="1" applyFill="1" applyBorder="1" applyAlignment="1" applyProtection="1">
      <alignment horizontal="center" vertical="center" shrinkToFit="1"/>
      <protection locked="0"/>
    </xf>
    <xf numFmtId="176" fontId="75" fillId="0" borderId="2" xfId="1" applyNumberFormat="1" applyFont="1" applyBorder="1" applyAlignment="1" applyProtection="1">
      <alignment horizontal="center" vertical="center" shrinkToFit="1"/>
      <protection locked="0"/>
    </xf>
    <xf numFmtId="0" fontId="75" fillId="0" borderId="15" xfId="1" applyFont="1" applyBorder="1" applyAlignment="1" applyProtection="1">
      <alignment horizontal="center" vertical="center" shrinkToFit="1"/>
      <protection locked="0"/>
    </xf>
    <xf numFmtId="49" fontId="74" fillId="0" borderId="22" xfId="1" applyNumberFormat="1" applyFont="1" applyBorder="1" applyAlignment="1" applyProtection="1">
      <alignment horizontal="center" vertical="center" shrinkToFit="1"/>
      <protection locked="0"/>
    </xf>
    <xf numFmtId="49" fontId="74" fillId="0" borderId="26" xfId="1" applyNumberFormat="1" applyFont="1" applyBorder="1" applyAlignment="1" applyProtection="1">
      <alignment horizontal="center" vertical="center" shrinkToFit="1"/>
      <protection locked="0"/>
    </xf>
    <xf numFmtId="49" fontId="75" fillId="0" borderId="22" xfId="1" applyNumberFormat="1" applyFont="1" applyBorder="1" applyAlignment="1" applyProtection="1">
      <alignment horizontal="center" vertical="center" shrinkToFit="1"/>
      <protection locked="0"/>
    </xf>
    <xf numFmtId="182" fontId="76" fillId="12" borderId="6" xfId="1" applyNumberFormat="1" applyFont="1" applyFill="1" applyBorder="1" applyAlignment="1">
      <alignment horizontal="center" vertical="center" shrinkToFit="1"/>
    </xf>
    <xf numFmtId="182" fontId="76" fillId="12" borderId="6" xfId="1" applyNumberFormat="1" applyFont="1" applyFill="1" applyBorder="1" applyAlignment="1" applyProtection="1">
      <alignment horizontal="center" vertical="center" shrinkToFit="1"/>
      <protection locked="0"/>
    </xf>
    <xf numFmtId="182" fontId="76" fillId="2" borderId="6" xfId="1" applyNumberFormat="1" applyFont="1" applyFill="1" applyBorder="1" applyAlignment="1" applyProtection="1">
      <alignment horizontal="center" vertical="center" shrinkToFit="1"/>
      <protection locked="0"/>
    </xf>
    <xf numFmtId="49" fontId="75" fillId="0" borderId="53" xfId="1" applyNumberFormat="1" applyFont="1" applyBorder="1" applyAlignment="1" applyProtection="1">
      <alignment horizontal="center" vertical="center" shrinkToFit="1"/>
      <protection locked="0"/>
    </xf>
    <xf numFmtId="182" fontId="76" fillId="12" borderId="2" xfId="1" applyNumberFormat="1" applyFont="1" applyFill="1" applyBorder="1" applyAlignment="1">
      <alignment horizontal="center" vertical="center" shrinkToFit="1"/>
    </xf>
    <xf numFmtId="182" fontId="76" fillId="12" borderId="2" xfId="1" applyNumberFormat="1" applyFont="1" applyFill="1" applyBorder="1" applyAlignment="1" applyProtection="1">
      <alignment horizontal="center" vertical="center" shrinkToFit="1"/>
      <protection locked="0"/>
    </xf>
    <xf numFmtId="182" fontId="76" fillId="2" borderId="2" xfId="1" applyNumberFormat="1" applyFont="1" applyFill="1" applyBorder="1" applyAlignment="1" applyProtection="1">
      <alignment horizontal="center" vertical="center" shrinkToFit="1"/>
      <protection locked="0"/>
    </xf>
    <xf numFmtId="182" fontId="76" fillId="12" borderId="1" xfId="1" applyNumberFormat="1" applyFont="1" applyFill="1" applyBorder="1" applyAlignment="1">
      <alignment horizontal="center" vertical="center" shrinkToFit="1"/>
    </xf>
    <xf numFmtId="182" fontId="76" fillId="12" borderId="1" xfId="1" applyNumberFormat="1" applyFont="1" applyFill="1" applyBorder="1" applyAlignment="1" applyProtection="1">
      <alignment horizontal="center" vertical="center" shrinkToFit="1"/>
      <protection locked="0"/>
    </xf>
    <xf numFmtId="182" fontId="76" fillId="2" borderId="1" xfId="1" applyNumberFormat="1" applyFont="1" applyFill="1" applyBorder="1" applyAlignment="1" applyProtection="1">
      <alignment horizontal="center" vertical="center" shrinkToFit="1"/>
      <protection locked="0"/>
    </xf>
    <xf numFmtId="49" fontId="74" fillId="0" borderId="8" xfId="1" applyNumberFormat="1" applyFont="1" applyBorder="1" applyAlignment="1">
      <alignment horizontal="right" vertical="center" shrinkToFit="1"/>
    </xf>
    <xf numFmtId="49" fontId="74" fillId="0" borderId="8" xfId="1" applyNumberFormat="1" applyFont="1" applyBorder="1" applyAlignment="1">
      <alignment horizontal="center" vertical="center" shrinkToFit="1"/>
    </xf>
    <xf numFmtId="42" fontId="25" fillId="0" borderId="0" xfId="2" applyNumberFormat="1" applyFont="1" applyFill="1" applyBorder="1" applyAlignment="1" applyProtection="1">
      <alignment vertical="center"/>
    </xf>
    <xf numFmtId="0" fontId="33" fillId="0" borderId="0" xfId="2" applyFont="1" applyFill="1" applyBorder="1" applyAlignment="1" applyProtection="1">
      <alignment vertical="center"/>
    </xf>
    <xf numFmtId="42" fontId="33" fillId="0" borderId="0" xfId="2" applyNumberFormat="1" applyFont="1" applyFill="1" applyBorder="1" applyAlignment="1" applyProtection="1">
      <alignment vertical="center"/>
    </xf>
    <xf numFmtId="0" fontId="74" fillId="0" borderId="0" xfId="1" applyFont="1">
      <alignment vertical="center"/>
    </xf>
    <xf numFmtId="49" fontId="74" fillId="0" borderId="0" xfId="1" applyNumberFormat="1" applyFont="1">
      <alignment vertical="center"/>
    </xf>
    <xf numFmtId="0" fontId="60" fillId="9" borderId="49" xfId="0" applyFont="1" applyFill="1" applyBorder="1" applyAlignment="1">
      <alignment horizontal="center" vertical="center" wrapText="1"/>
    </xf>
    <xf numFmtId="0" fontId="81" fillId="0" borderId="0" xfId="0" applyFont="1" applyAlignment="1">
      <alignment horizontal="center" vertical="center" wrapText="1"/>
    </xf>
    <xf numFmtId="0" fontId="74" fillId="0" borderId="71" xfId="1" applyFont="1" applyBorder="1">
      <alignment vertical="center"/>
    </xf>
    <xf numFmtId="0" fontId="74" fillId="0" borderId="71" xfId="1" applyFont="1" applyBorder="1" applyAlignment="1">
      <alignment horizontal="right" vertical="center"/>
    </xf>
    <xf numFmtId="49" fontId="74" fillId="0" borderId="71" xfId="1" applyNumberFormat="1" applyFont="1" applyBorder="1">
      <alignment vertical="center"/>
    </xf>
    <xf numFmtId="0" fontId="82" fillId="9" borderId="0" xfId="0" applyFont="1" applyFill="1" applyAlignment="1">
      <alignment horizontal="left" vertical="center"/>
    </xf>
    <xf numFmtId="0" fontId="82" fillId="0" borderId="0" xfId="0" applyFont="1" applyAlignment="1">
      <alignment horizontal="left" vertical="center"/>
    </xf>
    <xf numFmtId="0" fontId="74" fillId="3" borderId="13" xfId="1" applyFont="1" applyFill="1" applyBorder="1" applyAlignment="1">
      <alignment horizontal="right" vertical="center" shrinkToFit="1"/>
    </xf>
    <xf numFmtId="0" fontId="74" fillId="3" borderId="4" xfId="1" applyFont="1" applyFill="1" applyBorder="1" applyAlignment="1">
      <alignment horizontal="right" vertical="center" shrinkToFit="1"/>
    </xf>
    <xf numFmtId="180" fontId="75" fillId="2" borderId="6" xfId="1" applyNumberFormat="1" applyFont="1" applyFill="1" applyBorder="1" applyAlignment="1" applyProtection="1">
      <alignment horizontal="center" vertical="center" shrinkToFit="1"/>
      <protection locked="0"/>
    </xf>
    <xf numFmtId="180" fontId="75" fillId="2" borderId="1" xfId="1" applyNumberFormat="1" applyFont="1" applyFill="1" applyBorder="1" applyAlignment="1" applyProtection="1">
      <alignment horizontal="center" vertical="center" shrinkToFit="1"/>
      <protection locked="0"/>
    </xf>
    <xf numFmtId="0" fontId="86" fillId="0" borderId="0" xfId="0" applyFont="1">
      <alignment vertical="center"/>
    </xf>
    <xf numFmtId="0" fontId="43" fillId="13" borderId="27" xfId="1" applyFont="1" applyFill="1" applyBorder="1" applyAlignment="1">
      <alignment horizontal="center" vertical="center" wrapText="1"/>
    </xf>
    <xf numFmtId="0" fontId="43" fillId="13" borderId="28" xfId="1" applyFont="1" applyFill="1" applyBorder="1" applyAlignment="1">
      <alignment horizontal="center" vertical="center" wrapText="1"/>
    </xf>
    <xf numFmtId="0" fontId="43" fillId="13" borderId="29" xfId="1" applyFont="1" applyFill="1" applyBorder="1" applyAlignment="1">
      <alignment horizontal="center" vertical="center" wrapText="1"/>
    </xf>
    <xf numFmtId="0" fontId="67" fillId="14" borderId="69" xfId="2" applyFont="1" applyFill="1" applyBorder="1" applyAlignment="1" applyProtection="1">
      <alignment horizontal="center" vertical="center" wrapText="1"/>
    </xf>
    <xf numFmtId="0" fontId="68" fillId="14" borderId="69" xfId="2" applyFont="1" applyFill="1" applyBorder="1" applyAlignment="1" applyProtection="1">
      <alignment horizontal="center" vertical="center" wrapText="1"/>
    </xf>
    <xf numFmtId="0" fontId="71" fillId="16" borderId="68" xfId="1" applyFont="1" applyFill="1" applyBorder="1" applyAlignment="1">
      <alignment horizontal="center" vertical="center" wrapText="1"/>
    </xf>
    <xf numFmtId="0" fontId="46" fillId="16" borderId="68" xfId="1" applyFont="1" applyFill="1" applyBorder="1" applyAlignment="1">
      <alignment horizontal="center" vertical="center" wrapText="1"/>
    </xf>
    <xf numFmtId="0" fontId="18" fillId="2" borderId="0" xfId="1" applyFont="1" applyFill="1" applyAlignment="1">
      <alignment horizontal="center" vertical="center"/>
    </xf>
    <xf numFmtId="0" fontId="69" fillId="19" borderId="70" xfId="1" applyFont="1" applyFill="1" applyBorder="1" applyAlignment="1">
      <alignment horizontal="center" vertical="center"/>
    </xf>
    <xf numFmtId="49" fontId="71" fillId="16" borderId="68" xfId="1" applyNumberFormat="1" applyFont="1" applyFill="1" applyBorder="1" applyAlignment="1">
      <alignment horizontal="center" vertical="center" wrapText="1" shrinkToFit="1"/>
    </xf>
    <xf numFmtId="0" fontId="79" fillId="12" borderId="0" xfId="1" applyFont="1" applyFill="1" applyAlignment="1">
      <alignment horizontal="left" vertical="center" wrapText="1"/>
    </xf>
    <xf numFmtId="0" fontId="79" fillId="12" borderId="66" xfId="1" applyFont="1" applyFill="1" applyBorder="1" applyAlignment="1">
      <alignment horizontal="left" vertical="center" wrapText="1"/>
    </xf>
    <xf numFmtId="0" fontId="73" fillId="11" borderId="72" xfId="1" applyFont="1" applyFill="1" applyBorder="1" applyAlignment="1">
      <alignment horizontal="center" vertical="center" textRotation="255"/>
    </xf>
    <xf numFmtId="0" fontId="73" fillId="11" borderId="0" xfId="1" applyFont="1" applyFill="1" applyAlignment="1">
      <alignment horizontal="center" vertical="center" textRotation="255"/>
    </xf>
    <xf numFmtId="0" fontId="21" fillId="2" borderId="0" xfId="1" applyFont="1" applyFill="1" applyAlignment="1">
      <alignment horizontal="center" vertical="center"/>
    </xf>
    <xf numFmtId="42" fontId="23" fillId="2" borderId="0" xfId="2" applyNumberFormat="1" applyFont="1" applyFill="1" applyBorder="1" applyAlignment="1" applyProtection="1">
      <alignment horizontal="center" vertical="center"/>
    </xf>
    <xf numFmtId="0" fontId="71" fillId="16" borderId="68" xfId="1" applyFont="1" applyFill="1" applyBorder="1" applyAlignment="1">
      <alignment horizontal="center" vertical="center" wrapText="1" shrinkToFit="1"/>
    </xf>
    <xf numFmtId="0" fontId="45" fillId="15" borderId="68" xfId="1" applyFont="1" applyFill="1" applyBorder="1" applyAlignment="1">
      <alignment horizontal="center" vertical="center" wrapText="1"/>
    </xf>
    <xf numFmtId="0" fontId="45" fillId="15" borderId="70" xfId="1" applyFont="1" applyFill="1" applyBorder="1" applyAlignment="1">
      <alignment horizontal="center" vertical="center" wrapText="1"/>
    </xf>
    <xf numFmtId="0" fontId="70" fillId="17" borderId="68" xfId="1" applyFont="1" applyFill="1" applyBorder="1" applyAlignment="1">
      <alignment horizontal="center" vertical="center"/>
    </xf>
    <xf numFmtId="0" fontId="70" fillId="18" borderId="68" xfId="1" applyFont="1" applyFill="1" applyBorder="1" applyAlignment="1">
      <alignment horizontal="center" vertical="center"/>
    </xf>
    <xf numFmtId="0" fontId="79" fillId="12" borderId="65" xfId="1" applyFont="1" applyFill="1" applyBorder="1" applyAlignment="1">
      <alignment horizontal="left" vertical="center" wrapText="1"/>
    </xf>
    <xf numFmtId="0" fontId="79" fillId="12" borderId="67" xfId="1" applyFont="1" applyFill="1" applyBorder="1" applyAlignment="1">
      <alignment horizontal="left" vertical="center" wrapText="1"/>
    </xf>
    <xf numFmtId="0" fontId="83" fillId="0" borderId="0" xfId="0" applyFont="1" applyAlignment="1">
      <alignment horizontal="left" vertical="center"/>
    </xf>
    <xf numFmtId="0" fontId="0" fillId="0" borderId="0" xfId="0" applyAlignment="1">
      <alignment horizontal="left" vertical="center"/>
    </xf>
    <xf numFmtId="0" fontId="49" fillId="0" borderId="0" xfId="0" applyFont="1" applyAlignment="1">
      <alignment horizontal="left" vertical="center"/>
    </xf>
    <xf numFmtId="0" fontId="84" fillId="0" borderId="0" xfId="0" applyFont="1" applyAlignment="1">
      <alignment horizontal="left" vertical="center"/>
    </xf>
    <xf numFmtId="0" fontId="63" fillId="0" borderId="0" xfId="0" applyFont="1" applyAlignment="1">
      <alignment horizontal="left" vertical="center"/>
    </xf>
    <xf numFmtId="0" fontId="49" fillId="0" borderId="0" xfId="0" applyFont="1" applyAlignment="1">
      <alignment horizontal="left" vertical="top" wrapText="1"/>
    </xf>
    <xf numFmtId="0" fontId="65" fillId="9" borderId="42" xfId="0" applyFont="1" applyFill="1" applyBorder="1" applyAlignment="1">
      <alignment horizontal="left" vertical="top" wrapText="1"/>
    </xf>
    <xf numFmtId="0" fontId="65" fillId="9" borderId="43" xfId="0" applyFont="1" applyFill="1" applyBorder="1" applyAlignment="1">
      <alignment horizontal="left" vertical="top" wrapText="1"/>
    </xf>
    <xf numFmtId="0" fontId="65" fillId="9" borderId="46" xfId="0" applyFont="1" applyFill="1" applyBorder="1" applyAlignment="1">
      <alignment horizontal="left" vertical="top" wrapText="1"/>
    </xf>
    <xf numFmtId="0" fontId="65" fillId="9" borderId="41" xfId="0" applyFont="1" applyFill="1" applyBorder="1" applyAlignment="1">
      <alignment horizontal="left" vertical="top" wrapText="1"/>
    </xf>
    <xf numFmtId="0" fontId="65" fillId="9" borderId="0" xfId="0" applyFont="1" applyFill="1" applyAlignment="1">
      <alignment horizontal="left" vertical="top" wrapText="1"/>
    </xf>
    <xf numFmtId="0" fontId="65" fillId="9" borderId="47" xfId="0" applyFont="1" applyFill="1" applyBorder="1" applyAlignment="1">
      <alignment horizontal="left" vertical="top" wrapText="1"/>
    </xf>
    <xf numFmtId="0" fontId="65" fillId="9" borderId="44" xfId="0" applyFont="1" applyFill="1" applyBorder="1" applyAlignment="1">
      <alignment horizontal="left" vertical="top" wrapText="1"/>
    </xf>
    <xf numFmtId="0" fontId="65" fillId="9" borderId="45" xfId="0" applyFont="1" applyFill="1" applyBorder="1" applyAlignment="1">
      <alignment horizontal="left" vertical="top" wrapText="1"/>
    </xf>
    <xf numFmtId="0" fontId="65" fillId="9" borderId="48" xfId="0" applyFont="1" applyFill="1" applyBorder="1" applyAlignment="1">
      <alignment horizontal="left" vertical="top" wrapText="1"/>
    </xf>
    <xf numFmtId="0" fontId="65" fillId="9" borderId="62" xfId="0" applyFont="1" applyFill="1" applyBorder="1" applyAlignment="1">
      <alignment horizontal="left" vertical="top" wrapText="1"/>
    </xf>
    <xf numFmtId="0" fontId="85" fillId="5" borderId="74" xfId="1" applyFont="1" applyFill="1" applyBorder="1" applyAlignment="1">
      <alignment horizontal="center" vertical="center" textRotation="255"/>
    </xf>
    <xf numFmtId="0" fontId="85" fillId="5" borderId="10" xfId="1" applyFont="1" applyFill="1" applyBorder="1" applyAlignment="1">
      <alignment horizontal="center" vertical="center" textRotation="255"/>
    </xf>
    <xf numFmtId="0" fontId="85" fillId="5" borderId="75" xfId="1" applyFont="1" applyFill="1" applyBorder="1" applyAlignment="1">
      <alignment horizontal="center" vertical="center" textRotation="255"/>
    </xf>
    <xf numFmtId="49" fontId="46" fillId="16" borderId="68" xfId="1" applyNumberFormat="1" applyFont="1" applyFill="1" applyBorder="1" applyAlignment="1">
      <alignment horizontal="center" vertical="center" wrapText="1"/>
    </xf>
    <xf numFmtId="0" fontId="72" fillId="20" borderId="68" xfId="1" applyFont="1" applyFill="1" applyBorder="1" applyAlignment="1">
      <alignment horizontal="center" vertical="center" wrapText="1"/>
    </xf>
    <xf numFmtId="0" fontId="72" fillId="20" borderId="70" xfId="1" applyFont="1" applyFill="1" applyBorder="1" applyAlignment="1">
      <alignment horizontal="center" vertical="center" wrapText="1"/>
    </xf>
    <xf numFmtId="0" fontId="85" fillId="11" borderId="73" xfId="1" applyFont="1" applyFill="1" applyBorder="1" applyAlignment="1">
      <alignment horizontal="center" vertical="center" textRotation="255"/>
    </xf>
    <xf numFmtId="0" fontId="85" fillId="11" borderId="10" xfId="1" applyFont="1" applyFill="1" applyBorder="1" applyAlignment="1">
      <alignment horizontal="center" vertical="center" textRotation="255"/>
    </xf>
    <xf numFmtId="49" fontId="72" fillId="20" borderId="68" xfId="1" applyNumberFormat="1" applyFont="1" applyFill="1" applyBorder="1" applyAlignment="1">
      <alignment horizontal="center" vertical="center" wrapText="1"/>
    </xf>
    <xf numFmtId="0" fontId="68" fillId="14" borderId="0" xfId="2" applyFont="1" applyFill="1" applyBorder="1" applyAlignment="1" applyProtection="1">
      <alignment horizontal="center" vertical="center" wrapText="1"/>
    </xf>
    <xf numFmtId="42" fontId="23" fillId="0" borderId="0" xfId="2" applyNumberFormat="1" applyFont="1" applyFill="1" applyBorder="1" applyAlignment="1" applyProtection="1">
      <alignment horizontal="center" vertical="center"/>
    </xf>
    <xf numFmtId="0" fontId="74" fillId="0" borderId="13" xfId="1" applyFont="1" applyBorder="1" applyAlignment="1" applyProtection="1">
      <alignment horizontal="center" vertical="center"/>
      <protection locked="0"/>
    </xf>
    <xf numFmtId="0" fontId="74" fillId="0" borderId="6" xfId="1" applyFont="1" applyBorder="1" applyAlignment="1" applyProtection="1">
      <alignment horizontal="center" vertical="center"/>
      <protection locked="0"/>
    </xf>
    <xf numFmtId="0" fontId="74" fillId="0" borderId="4" xfId="1" applyFont="1" applyBorder="1" applyAlignment="1" applyProtection="1">
      <alignment horizontal="center" vertical="center"/>
      <protection locked="0"/>
    </xf>
    <xf numFmtId="0" fontId="74" fillId="0" borderId="1" xfId="1" applyFont="1" applyBorder="1" applyAlignment="1" applyProtection="1">
      <alignment horizontal="center" vertical="center"/>
      <protection locked="0"/>
    </xf>
    <xf numFmtId="0" fontId="59" fillId="8" borderId="0" xfId="0" applyFont="1" applyFill="1">
      <alignment vertical="center"/>
    </xf>
    <xf numFmtId="0" fontId="60" fillId="0" borderId="0" xfId="0" applyFont="1" applyAlignment="1">
      <alignment horizontal="center" vertical="center"/>
    </xf>
    <xf numFmtId="0" fontId="0" fillId="0" borderId="0" xfId="0" applyAlignment="1">
      <alignment horizontal="center" vertical="center"/>
    </xf>
    <xf numFmtId="0" fontId="66" fillId="0" borderId="61" xfId="0" applyFont="1" applyBorder="1" applyAlignment="1">
      <alignment horizontal="left" vertical="center" wrapText="1"/>
    </xf>
    <xf numFmtId="0" fontId="66" fillId="0" borderId="0" xfId="0" applyFont="1" applyAlignment="1">
      <alignment horizontal="left" vertical="center" wrapText="1"/>
    </xf>
    <xf numFmtId="0" fontId="57" fillId="9" borderId="0" xfId="0" applyFont="1" applyFill="1">
      <alignment vertical="center"/>
    </xf>
    <xf numFmtId="0" fontId="0" fillId="9" borderId="0" xfId="0" applyFill="1">
      <alignment vertical="center"/>
    </xf>
    <xf numFmtId="0" fontId="58" fillId="0" borderId="0" xfId="0" applyFont="1">
      <alignment vertical="center"/>
    </xf>
    <xf numFmtId="0" fontId="0" fillId="0" borderId="0" xfId="0">
      <alignment vertical="center"/>
    </xf>
    <xf numFmtId="0" fontId="52" fillId="8" borderId="0" xfId="0" applyFont="1" applyFill="1">
      <alignment vertical="center"/>
    </xf>
    <xf numFmtId="0" fontId="53" fillId="10" borderId="0" xfId="0" applyFont="1" applyFill="1" applyAlignment="1">
      <alignment horizontal="center" vertical="center"/>
    </xf>
    <xf numFmtId="42" fontId="54" fillId="10" borderId="0" xfId="0" applyNumberFormat="1" applyFont="1" applyFill="1" applyAlignment="1">
      <alignment horizontal="center" vertical="center"/>
    </xf>
    <xf numFmtId="0" fontId="55" fillId="10" borderId="0" xfId="0" applyFont="1" applyFill="1" applyAlignment="1">
      <alignment horizontal="center" vertical="center"/>
    </xf>
    <xf numFmtId="0" fontId="56" fillId="8" borderId="0" xfId="0" applyFont="1" applyFill="1">
      <alignment vertical="center"/>
    </xf>
    <xf numFmtId="0" fontId="58" fillId="9" borderId="0" xfId="0" applyFont="1" applyFill="1">
      <alignment vertical="center"/>
    </xf>
    <xf numFmtId="0" fontId="18" fillId="0" borderId="0" xfId="1" applyFont="1" applyAlignment="1">
      <alignment horizontal="center" vertical="center"/>
    </xf>
    <xf numFmtId="0" fontId="21" fillId="0" borderId="0" xfId="1" applyFont="1" applyAlignment="1">
      <alignment horizontal="center" vertical="center"/>
    </xf>
    <xf numFmtId="42" fontId="33" fillId="0" borderId="0" xfId="2" applyNumberFormat="1" applyFont="1" applyFill="1" applyBorder="1" applyAlignment="1" applyProtection="1">
      <alignment horizontal="center" vertical="center"/>
    </xf>
    <xf numFmtId="0" fontId="16" fillId="0" borderId="0" xfId="0" applyFont="1" applyAlignment="1">
      <alignment horizontal="center" vertical="center"/>
    </xf>
    <xf numFmtId="0" fontId="43" fillId="8" borderId="27" xfId="0" applyFont="1" applyFill="1" applyBorder="1" applyAlignment="1">
      <alignment horizontal="center" vertical="center"/>
    </xf>
    <xf numFmtId="0" fontId="43" fillId="8" borderId="29" xfId="0" applyFont="1" applyFill="1" applyBorder="1" applyAlignment="1">
      <alignment horizontal="center" vertical="center"/>
    </xf>
  </cellXfs>
  <cellStyles count="7">
    <cellStyle name="パーセント" xfId="3" builtinId="5"/>
    <cellStyle name="パーセント 2" xfId="6" xr:uid="{F777FCAF-E975-4BB4-8E82-33E9D48AA290}"/>
    <cellStyle name="パーセント 2 2" xfId="5" xr:uid="{404BF178-3760-4ED4-A903-AB08400872D7}"/>
    <cellStyle name="ハイパーリンク" xfId="2" builtinId="8"/>
    <cellStyle name="通貨 2" xfId="4" xr:uid="{698AF7CE-83A4-44FE-95C9-C464E623AC7C}"/>
    <cellStyle name="標準" xfId="0" builtinId="0"/>
    <cellStyle name="標準 2" xfId="1" xr:uid="{22B04B70-7A9C-4F8D-872D-5DEBFDC24783}"/>
  </cellStyles>
  <dxfs count="252">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999999"/>
      </font>
      <fill>
        <patternFill>
          <bgColor rgb="FFEAEAEA"/>
        </patternFill>
      </fill>
    </dxf>
    <dxf>
      <font>
        <color rgb="FFC00000"/>
      </font>
      <fill>
        <patternFill>
          <bgColor rgb="FFFDE2E2"/>
        </patternFill>
      </fill>
    </dxf>
    <dxf>
      <font>
        <color rgb="FFB7B7B7"/>
      </font>
    </dxf>
    <dxf>
      <font>
        <color rgb="FFB7B7B7"/>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F2F2F2"/>
        </patternFill>
      </fill>
    </dxf>
    <dxf>
      <font>
        <b/>
        <i val="0"/>
        <color rgb="FFFFFFFF"/>
      </font>
      <fill>
        <patternFill>
          <bgColor rgb="FFFF0000"/>
        </patternFill>
      </fill>
    </dxf>
    <dxf>
      <font>
        <color rgb="FFFF0000"/>
      </font>
    </dxf>
    <dxf>
      <fill>
        <patternFill>
          <bgColor rgb="FFFFFF00"/>
        </patternFill>
      </fill>
    </dxf>
    <dxf>
      <font>
        <color rgb="FFFF0000"/>
      </font>
    </dxf>
    <dxf>
      <font>
        <color rgb="FFFF0000"/>
      </font>
    </dxf>
    <dxf>
      <font>
        <color rgb="FFFF0000"/>
      </font>
    </dxf>
    <dxf>
      <font>
        <b/>
        <i val="0"/>
        <color rgb="FFC00000"/>
      </font>
    </dxf>
    <dxf>
      <font>
        <b/>
        <i val="0"/>
      </font>
      <fill>
        <patternFill>
          <bgColor rgb="FFFFFF00"/>
        </patternFill>
      </fill>
    </dxf>
    <dxf>
      <fill>
        <patternFill>
          <bgColor theme="4"/>
        </patternFill>
      </fill>
    </dxf>
    <dxf>
      <fill>
        <patternFill>
          <bgColor rgb="FFFF0000"/>
        </patternFill>
      </fill>
    </dxf>
    <dxf>
      <font>
        <color rgb="FFFF0000"/>
      </font>
    </dxf>
    <dxf>
      <font>
        <color rgb="FFFF0000"/>
      </font>
    </dxf>
    <dxf>
      <fill>
        <patternFill>
          <bgColor rgb="FF000000"/>
        </patternFill>
      </fill>
    </dxf>
    <dxf>
      <font>
        <color rgb="FFFF0000"/>
      </font>
    </dxf>
    <dxf>
      <fill>
        <patternFill>
          <bgColor rgb="FFFFFF00"/>
        </patternFill>
      </fill>
    </dxf>
    <dxf>
      <font>
        <color rgb="FFFF0000"/>
      </font>
    </dxf>
    <dxf>
      <font>
        <color rgb="FFFF0000"/>
      </font>
    </dxf>
    <dxf>
      <font>
        <color rgb="FFFF0000"/>
      </font>
    </dxf>
  </dxfs>
  <tableStyles count="0" defaultTableStyle="TableStyleMedium2" defaultPivotStyle="PivotStyleLight16"/>
  <colors>
    <mruColors>
      <color rgb="FFFCE4D6"/>
      <color rgb="FFFFF2CC"/>
      <color rgb="FF000000"/>
      <color rgb="FF0563C1"/>
      <color rgb="FFBDD7EE"/>
      <color rgb="FF70AD47"/>
      <color rgb="FFFF5050"/>
      <color rgb="FFE2EFDA"/>
      <color rgb="FFFFE699"/>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tLang="en-US" sz="1300" b="1"/>
            </a:pPr>
            <a:r>
              <a:rPr lang="ja-JP"/>
              <a:t>月別 総売上高の推移</a:t>
            </a:r>
          </a:p>
        </c:rich>
      </c:tx>
      <c:overlay val="0"/>
    </c:title>
    <c:autoTitleDeleted val="0"/>
    <c:plotArea>
      <c:layout/>
      <c:barChart>
        <c:barDir val="col"/>
        <c:grouping val="clustered"/>
        <c:varyColors val="0"/>
        <c:ser>
          <c:idx val="0"/>
          <c:order val="0"/>
          <c:spPr>
            <a:solidFill>
              <a:srgbClr val="44546A"/>
            </a:solidFill>
          </c:spPr>
          <c:invertIfNegative val="0"/>
          <c:cat>
            <c:strLit>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Lit>
          </c:cat>
          <c:val>
            <c:numRef>
              <c:f>年間売上一覧表!$B$32:$M$32</c:f>
              <c:numCache>
                <c:formatCode>_("¥"* #,##0_);_("¥"* \(#,##0\);_("¥"* "-"_);_(@_)</c:formatCode>
                <c:ptCount val="12"/>
                <c:pt idx="0">
                  <c:v>102049</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D78C-43CC-9776-FC8963E91EFA}"/>
            </c:ext>
          </c:extLst>
        </c:ser>
        <c:dLbls>
          <c:showLegendKey val="0"/>
          <c:showVal val="0"/>
          <c:showCatName val="0"/>
          <c:showSerName val="0"/>
          <c:showPercent val="0"/>
          <c:showBubbleSize val="0"/>
        </c:dLbls>
        <c:gapWidth val="150"/>
        <c:axId val="1930422159"/>
        <c:axId val="1882291599"/>
      </c:barChart>
      <c:catAx>
        <c:axId val="1930422159"/>
        <c:scaling>
          <c:orientation val="minMax"/>
        </c:scaling>
        <c:delete val="0"/>
        <c:axPos val="b"/>
        <c:numFmt formatCode="General" sourceLinked="1"/>
        <c:majorTickMark val="out"/>
        <c:minorTickMark val="none"/>
        <c:tickLblPos val="nextTo"/>
        <c:crossAx val="1882291599"/>
        <c:crosses val="autoZero"/>
        <c:auto val="1"/>
        <c:lblAlgn val="ctr"/>
        <c:lblOffset val="100"/>
        <c:noMultiLvlLbl val="0"/>
      </c:catAx>
      <c:valAx>
        <c:axId val="1882291599"/>
        <c:scaling>
          <c:orientation val="minMax"/>
          <c:min val="0"/>
        </c:scaling>
        <c:delete val="0"/>
        <c:axPos val="l"/>
        <c:majorGridlines/>
        <c:numFmt formatCode="#,##0" sourceLinked="0"/>
        <c:majorTickMark val="out"/>
        <c:minorTickMark val="none"/>
        <c:tickLblPos val="nextTo"/>
        <c:crossAx val="1930422159"/>
        <c:crosses val="autoZero"/>
        <c:crossBetween val="between"/>
      </c:valAx>
    </c:plotArea>
    <c:plotVisOnly val="0"/>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114300</xdr:rowOff>
    </xdr:from>
    <xdr:to>
      <xdr:col>10</xdr:col>
      <xdr:colOff>125095</xdr:colOff>
      <xdr:row>51</xdr:row>
      <xdr:rowOff>160655</xdr:rowOff>
    </xdr:to>
    <xdr:graphicFrame macro="">
      <xdr:nvGraphicFramePr>
        <xdr:cNvPr id="2" name="年間売上推移">
          <a:extLst>
            <a:ext uri="{FF2B5EF4-FFF2-40B4-BE49-F238E27FC236}">
              <a16:creationId xmlns:a16="http://schemas.microsoft.com/office/drawing/2014/main" id="{A836A193-7FDD-9E5B-265E-C50B98DAB7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9.bin"/><Relationship Id="rId1" Type="http://schemas.openxmlformats.org/officeDocument/2006/relationships/hyperlink" Target="https://hitori-cm.com/kannrihyou/" TargetMode="External"/><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1.bin"/><Relationship Id="rId1" Type="http://schemas.openxmlformats.org/officeDocument/2006/relationships/hyperlink" Target="https://hitori-cm.com/kannrihyou/" TargetMode="Externa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13.bin"/><Relationship Id="rId1" Type="http://schemas.openxmlformats.org/officeDocument/2006/relationships/hyperlink" Target="https://hitori-cm.com/kannrihyou/" TargetMode="External"/><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5.bin"/><Relationship Id="rId1" Type="http://schemas.openxmlformats.org/officeDocument/2006/relationships/hyperlink" Target="https://hitori-cm.com/kannrihyou/" TargetMode="External"/><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7.bin"/><Relationship Id="rId1" Type="http://schemas.openxmlformats.org/officeDocument/2006/relationships/hyperlink" Target="https://hitori-cm.com/kannrihyou/" TargetMode="External"/><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itori-cm.com/kannrihyou/"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19.bin"/><Relationship Id="rId1" Type="http://schemas.openxmlformats.org/officeDocument/2006/relationships/hyperlink" Target="https://hitori-cm.com/kannrihyou/" TargetMode="External"/><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21.bin"/><Relationship Id="rId1" Type="http://schemas.openxmlformats.org/officeDocument/2006/relationships/hyperlink" Target="https://hitori-cm.com/kannrihyou/" TargetMode="External"/><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printerSettings" Target="../printerSettings/printerSettings23.bin"/><Relationship Id="rId1" Type="http://schemas.openxmlformats.org/officeDocument/2006/relationships/hyperlink" Target="https://hitori-cm.com/kannrihyou/" TargetMode="External"/><Relationship Id="rId4" Type="http://schemas.openxmlformats.org/officeDocument/2006/relationships/comments" Target="../comments22.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25.bin"/><Relationship Id="rId1" Type="http://schemas.openxmlformats.org/officeDocument/2006/relationships/hyperlink" Target="https://hitori-cm.com/kannrihyou/" TargetMode="External"/><Relationship Id="rId4" Type="http://schemas.openxmlformats.org/officeDocument/2006/relationships/comments" Target="../comments2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1.xml"/><Relationship Id="rId1" Type="http://schemas.openxmlformats.org/officeDocument/2006/relationships/printerSettings" Target="../printerSettings/printerSettings27.bin"/><Relationship Id="rId4" Type="http://schemas.openxmlformats.org/officeDocument/2006/relationships/comments" Target="../comments26.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hitori-cm.com/kannrihyou/"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hitori-cm.com/kannrihyou/" TargetMode="Externa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hitori-cm.com/kannrihyou/" TargetMode="Externa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2840E-0BC5-419C-BF51-B4ED8FB5F91E}">
  <sheetPr>
    <tabColor rgb="FFFFC000"/>
  </sheetPr>
  <dimension ref="B1:N43"/>
  <sheetViews>
    <sheetView showGridLines="0" topLeftCell="A23" workbookViewId="0">
      <selection activeCell="B32" sqref="B32:N32"/>
    </sheetView>
  </sheetViews>
  <sheetFormatPr defaultRowHeight="18"/>
  <cols>
    <col min="1" max="1" width="3.69921875" customWidth="1"/>
    <col min="2" max="2" width="17.69921875" customWidth="1"/>
    <col min="3" max="3" width="13.69921875" customWidth="1"/>
    <col min="4" max="4" width="60.69921875" customWidth="1"/>
  </cols>
  <sheetData>
    <row r="1" spans="2:14" ht="36.6">
      <c r="B1" s="21" t="s">
        <v>172</v>
      </c>
    </row>
    <row r="2" spans="2:14" ht="21.6">
      <c r="B2" s="22" t="s">
        <v>173</v>
      </c>
    </row>
    <row r="3" spans="2:14" ht="21.6" customHeight="1">
      <c r="B3" s="365" t="s">
        <v>282</v>
      </c>
    </row>
    <row r="4" spans="2:14" ht="18.600000000000001" thickBot="1"/>
    <row r="5" spans="2:14" ht="29.4" thickBot="1">
      <c r="B5" s="23" t="s">
        <v>179</v>
      </c>
      <c r="C5" s="1">
        <v>8</v>
      </c>
      <c r="D5" s="24" t="s">
        <v>180</v>
      </c>
    </row>
    <row r="6" spans="2:14">
      <c r="B6" s="25" t="s">
        <v>181</v>
      </c>
    </row>
    <row r="8" spans="2:14" ht="22.2" customHeight="1">
      <c r="B8" s="359" t="s">
        <v>174</v>
      </c>
      <c r="C8" s="26"/>
      <c r="D8" s="26"/>
      <c r="E8" s="26"/>
      <c r="F8" s="26"/>
      <c r="G8" s="26"/>
      <c r="H8" s="26"/>
      <c r="I8" s="26"/>
      <c r="J8" s="26"/>
      <c r="K8" s="26"/>
      <c r="L8" s="26"/>
      <c r="M8" s="26"/>
      <c r="N8" s="26"/>
    </row>
    <row r="9" spans="2:14" ht="22.2" customHeight="1">
      <c r="B9" s="389" t="s">
        <v>256</v>
      </c>
      <c r="C9" s="391"/>
      <c r="D9" s="391"/>
      <c r="E9" s="391"/>
      <c r="F9" s="391"/>
      <c r="G9" s="391"/>
      <c r="H9" s="391"/>
      <c r="I9" s="391"/>
      <c r="J9" s="391"/>
      <c r="K9" s="391"/>
      <c r="L9" s="391"/>
      <c r="M9" s="391"/>
      <c r="N9" s="391"/>
    </row>
    <row r="10" spans="2:14" ht="22.2" customHeight="1">
      <c r="B10" s="389" t="s">
        <v>252</v>
      </c>
      <c r="C10" s="391"/>
      <c r="D10" s="391"/>
      <c r="E10" s="391"/>
      <c r="F10" s="391"/>
      <c r="G10" s="391"/>
      <c r="H10" s="391"/>
      <c r="I10" s="391"/>
      <c r="J10" s="391"/>
      <c r="K10" s="391"/>
      <c r="L10" s="391"/>
      <c r="M10" s="391"/>
      <c r="N10" s="391"/>
    </row>
    <row r="11" spans="2:14" ht="22.2" customHeight="1">
      <c r="B11" s="389" t="s">
        <v>257</v>
      </c>
      <c r="C11" s="391"/>
      <c r="D11" s="391"/>
      <c r="E11" s="391"/>
      <c r="F11" s="391"/>
      <c r="G11" s="391"/>
      <c r="H11" s="391"/>
      <c r="I11" s="391"/>
      <c r="J11" s="391"/>
      <c r="K11" s="391"/>
      <c r="L11" s="391"/>
      <c r="M11" s="391"/>
      <c r="N11" s="391"/>
    </row>
    <row r="12" spans="2:14" ht="22.2" customHeight="1">
      <c r="B12" s="389" t="s">
        <v>253</v>
      </c>
      <c r="C12" s="391"/>
      <c r="D12" s="391"/>
      <c r="E12" s="391"/>
      <c r="F12" s="391"/>
      <c r="G12" s="391"/>
      <c r="H12" s="391"/>
      <c r="I12" s="391"/>
      <c r="J12" s="391"/>
      <c r="K12" s="391"/>
      <c r="L12" s="391"/>
      <c r="M12" s="391"/>
      <c r="N12" s="391"/>
    </row>
    <row r="13" spans="2:14">
      <c r="B13" s="90"/>
    </row>
    <row r="14" spans="2:14" ht="22.2" customHeight="1">
      <c r="B14" s="359" t="s">
        <v>175</v>
      </c>
      <c r="C14" s="26"/>
      <c r="D14" s="26"/>
      <c r="E14" s="26"/>
      <c r="F14" s="26"/>
      <c r="G14" s="26"/>
      <c r="H14" s="26"/>
      <c r="I14" s="26"/>
      <c r="J14" s="26"/>
      <c r="K14" s="26"/>
      <c r="L14" s="26"/>
      <c r="M14" s="26"/>
      <c r="N14" s="26"/>
    </row>
    <row r="15" spans="2:14" ht="22.2" customHeight="1">
      <c r="B15" s="389" t="s">
        <v>258</v>
      </c>
      <c r="C15" s="391"/>
      <c r="D15" s="391"/>
      <c r="E15" s="391"/>
      <c r="F15" s="391"/>
      <c r="G15" s="391"/>
      <c r="H15" s="391"/>
      <c r="I15" s="391"/>
      <c r="J15" s="391"/>
      <c r="K15" s="391"/>
      <c r="L15" s="391"/>
      <c r="M15" s="391"/>
      <c r="N15" s="391"/>
    </row>
    <row r="16" spans="2:14" ht="22.2" customHeight="1">
      <c r="B16" s="389" t="s">
        <v>259</v>
      </c>
      <c r="C16" s="391"/>
      <c r="D16" s="391"/>
      <c r="E16" s="391"/>
      <c r="F16" s="391"/>
      <c r="G16" s="391"/>
      <c r="H16" s="391"/>
      <c r="I16" s="391"/>
      <c r="J16" s="391"/>
      <c r="K16" s="391"/>
      <c r="L16" s="391"/>
      <c r="M16" s="391"/>
      <c r="N16" s="391"/>
    </row>
    <row r="17" spans="2:14">
      <c r="B17" s="90"/>
    </row>
    <row r="18" spans="2:14" ht="22.2" customHeight="1">
      <c r="B18" s="359" t="s">
        <v>176</v>
      </c>
      <c r="C18" s="26"/>
      <c r="D18" s="26"/>
      <c r="E18" s="26"/>
      <c r="F18" s="26"/>
      <c r="G18" s="26"/>
      <c r="H18" s="26"/>
      <c r="I18" s="26"/>
      <c r="J18" s="26"/>
      <c r="K18" s="26"/>
      <c r="L18" s="26"/>
      <c r="M18" s="26"/>
      <c r="N18" s="26"/>
    </row>
    <row r="19" spans="2:14" ht="22.2" customHeight="1">
      <c r="B19" s="389" t="s">
        <v>220</v>
      </c>
      <c r="C19" s="391"/>
      <c r="D19" s="391"/>
      <c r="E19" s="391"/>
      <c r="F19" s="391"/>
      <c r="G19" s="391"/>
      <c r="H19" s="391"/>
      <c r="I19" s="391"/>
      <c r="J19" s="391"/>
      <c r="K19" s="391"/>
      <c r="L19" s="391"/>
      <c r="M19" s="391"/>
      <c r="N19" s="391"/>
    </row>
    <row r="20" spans="2:14" ht="22.2" customHeight="1">
      <c r="B20" s="392" t="s">
        <v>254</v>
      </c>
      <c r="C20" s="393"/>
      <c r="D20" s="393"/>
      <c r="E20" s="393"/>
      <c r="F20" s="393"/>
      <c r="G20" s="393"/>
      <c r="H20" s="393"/>
      <c r="I20" s="393"/>
      <c r="J20" s="393"/>
      <c r="K20" s="393"/>
      <c r="L20" s="393"/>
      <c r="M20" s="393"/>
      <c r="N20" s="393"/>
    </row>
    <row r="21" spans="2:14" ht="22.2" customHeight="1">
      <c r="B21" s="389" t="s">
        <v>260</v>
      </c>
      <c r="C21" s="391"/>
      <c r="D21" s="391"/>
      <c r="E21" s="391"/>
      <c r="F21" s="391"/>
      <c r="G21" s="391"/>
      <c r="H21" s="391"/>
      <c r="I21" s="391"/>
      <c r="J21" s="391"/>
      <c r="K21" s="391"/>
      <c r="L21" s="391"/>
      <c r="M21" s="391"/>
      <c r="N21" s="391"/>
    </row>
    <row r="23" spans="2:14" ht="22.2" customHeight="1">
      <c r="B23" s="359" t="s">
        <v>177</v>
      </c>
      <c r="C23" s="26"/>
      <c r="D23" s="26"/>
      <c r="E23" s="26"/>
      <c r="F23" s="26"/>
      <c r="G23" s="26"/>
      <c r="H23" s="26"/>
      <c r="I23" s="26"/>
      <c r="J23" s="26"/>
      <c r="K23" s="26"/>
      <c r="L23" s="26"/>
      <c r="M23" s="26"/>
      <c r="N23" s="26"/>
    </row>
    <row r="24" spans="2:14" ht="22.2" customHeight="1">
      <c r="B24" s="389" t="s">
        <v>261</v>
      </c>
      <c r="C24" s="391"/>
      <c r="D24" s="391"/>
      <c r="E24" s="391"/>
      <c r="F24" s="391"/>
      <c r="G24" s="391"/>
      <c r="H24" s="391"/>
      <c r="I24" s="391"/>
      <c r="J24" s="391"/>
      <c r="K24" s="391"/>
      <c r="L24" s="391"/>
      <c r="M24" s="391"/>
      <c r="N24" s="391"/>
    </row>
    <row r="25" spans="2:14" ht="22.2" customHeight="1">
      <c r="B25" s="389" t="s">
        <v>262</v>
      </c>
      <c r="C25" s="391"/>
      <c r="D25" s="391"/>
      <c r="E25" s="391"/>
      <c r="F25" s="391"/>
      <c r="G25" s="391"/>
      <c r="H25" s="391"/>
      <c r="I25" s="391"/>
      <c r="J25" s="391"/>
      <c r="K25" s="391"/>
      <c r="L25" s="391"/>
      <c r="M25" s="391"/>
      <c r="N25" s="391"/>
    </row>
    <row r="27" spans="2:14" ht="22.2" customHeight="1">
      <c r="B27" s="359" t="s">
        <v>273</v>
      </c>
      <c r="C27" s="26"/>
      <c r="D27" s="26"/>
      <c r="E27" s="26"/>
      <c r="F27" s="26"/>
      <c r="G27" s="26"/>
      <c r="H27" s="26"/>
      <c r="I27" s="26"/>
      <c r="J27" s="26"/>
      <c r="K27" s="26"/>
      <c r="L27" s="26"/>
      <c r="M27" s="26"/>
      <c r="N27" s="26"/>
    </row>
    <row r="28" spans="2:14" ht="22.2" customHeight="1">
      <c r="B28" s="389" t="s">
        <v>272</v>
      </c>
      <c r="C28" s="391"/>
      <c r="D28" s="391"/>
      <c r="E28" s="391"/>
      <c r="F28" s="391"/>
      <c r="G28" s="391"/>
      <c r="H28" s="391"/>
      <c r="I28" s="391"/>
      <c r="J28" s="391"/>
      <c r="K28" s="391"/>
      <c r="L28" s="391"/>
      <c r="M28" s="391"/>
      <c r="N28" s="391"/>
    </row>
    <row r="29" spans="2:14" ht="19.8">
      <c r="B29" s="394"/>
      <c r="C29" s="394"/>
      <c r="D29" s="394"/>
      <c r="E29" s="394"/>
      <c r="F29" s="394"/>
      <c r="G29" s="394"/>
      <c r="H29" s="394"/>
      <c r="I29" s="394"/>
      <c r="J29" s="394"/>
      <c r="K29" s="394"/>
      <c r="L29" s="394"/>
      <c r="M29" s="394"/>
      <c r="N29" s="394"/>
    </row>
    <row r="30" spans="2:14" ht="22.2" customHeight="1">
      <c r="B30" s="360" t="s">
        <v>221</v>
      </c>
    </row>
    <row r="31" spans="2:14" ht="22.2" customHeight="1">
      <c r="B31" s="389" t="s">
        <v>268</v>
      </c>
      <c r="C31" s="390"/>
      <c r="D31" s="390"/>
      <c r="E31" s="390"/>
      <c r="F31" s="390"/>
      <c r="G31" s="390"/>
      <c r="H31" s="390"/>
      <c r="I31" s="390"/>
      <c r="J31" s="390"/>
      <c r="K31" s="390"/>
      <c r="L31" s="390"/>
      <c r="M31" s="390"/>
      <c r="N31" s="390"/>
    </row>
    <row r="32" spans="2:14" ht="22.2" customHeight="1">
      <c r="B32" s="389" t="s">
        <v>269</v>
      </c>
      <c r="C32" s="390"/>
      <c r="D32" s="390"/>
      <c r="E32" s="390"/>
      <c r="F32" s="390"/>
      <c r="G32" s="390"/>
      <c r="H32" s="390"/>
      <c r="I32" s="390"/>
      <c r="J32" s="390"/>
      <c r="K32" s="390"/>
      <c r="L32" s="390"/>
      <c r="M32" s="390"/>
      <c r="N32" s="390"/>
    </row>
    <row r="33" spans="2:14" ht="22.2" customHeight="1">
      <c r="B33" s="389" t="s">
        <v>270</v>
      </c>
      <c r="C33" s="390"/>
      <c r="D33" s="390"/>
      <c r="E33" s="390"/>
      <c r="F33" s="390"/>
      <c r="G33" s="390"/>
      <c r="H33" s="390"/>
      <c r="I33" s="390"/>
      <c r="J33" s="390"/>
      <c r="K33" s="390"/>
      <c r="L33" s="390"/>
      <c r="M33" s="390"/>
      <c r="N33" s="390"/>
    </row>
    <row r="34" spans="2:14" ht="22.2" customHeight="1">
      <c r="B34" s="389" t="s">
        <v>271</v>
      </c>
      <c r="C34" s="390"/>
      <c r="D34" s="390"/>
      <c r="E34" s="390"/>
      <c r="F34" s="390"/>
      <c r="G34" s="390"/>
      <c r="H34" s="390"/>
      <c r="I34" s="390"/>
      <c r="J34" s="390"/>
      <c r="K34" s="390"/>
      <c r="L34" s="390"/>
      <c r="M34" s="390"/>
      <c r="N34" s="390"/>
    </row>
    <row r="36" spans="2:14" ht="22.2" customHeight="1">
      <c r="B36" s="360" t="s">
        <v>225</v>
      </c>
    </row>
    <row r="37" spans="2:14" ht="22.2" customHeight="1">
      <c r="B37" s="389" t="s">
        <v>234</v>
      </c>
      <c r="C37" s="390"/>
      <c r="D37" s="390"/>
      <c r="E37" s="390"/>
      <c r="F37" s="390"/>
      <c r="G37" s="390"/>
      <c r="H37" s="390"/>
      <c r="I37" s="390"/>
      <c r="J37" s="390"/>
      <c r="K37" s="390"/>
      <c r="L37" s="390"/>
      <c r="M37" s="390"/>
      <c r="N37" s="390"/>
    </row>
    <row r="38" spans="2:14" ht="22.2" customHeight="1">
      <c r="B38" s="389" t="s">
        <v>226</v>
      </c>
      <c r="C38" s="390"/>
      <c r="D38" s="390"/>
      <c r="E38" s="390"/>
      <c r="F38" s="390"/>
      <c r="G38" s="390"/>
      <c r="H38" s="390"/>
      <c r="I38" s="390"/>
      <c r="J38" s="390"/>
      <c r="K38" s="390"/>
      <c r="L38" s="390"/>
      <c r="M38" s="390"/>
      <c r="N38" s="390"/>
    </row>
    <row r="39" spans="2:14" ht="22.2" customHeight="1">
      <c r="B39" s="389" t="s">
        <v>227</v>
      </c>
      <c r="C39" s="390"/>
      <c r="D39" s="390"/>
      <c r="E39" s="390"/>
      <c r="F39" s="390"/>
      <c r="G39" s="390"/>
      <c r="H39" s="390"/>
      <c r="I39" s="390"/>
      <c r="J39" s="390"/>
      <c r="K39" s="390"/>
      <c r="L39" s="390"/>
      <c r="M39" s="390"/>
      <c r="N39" s="390"/>
    </row>
    <row r="40" spans="2:14" ht="22.2" customHeight="1">
      <c r="B40" s="360" t="s">
        <v>230</v>
      </c>
    </row>
    <row r="41" spans="2:14" ht="22.2" customHeight="1">
      <c r="B41" s="389" t="s">
        <v>263</v>
      </c>
      <c r="C41" s="390"/>
      <c r="D41" s="390"/>
      <c r="E41" s="390"/>
      <c r="F41" s="390"/>
      <c r="G41" s="390"/>
      <c r="H41" s="390"/>
      <c r="I41" s="390"/>
      <c r="J41" s="390"/>
      <c r="K41" s="390"/>
      <c r="L41" s="390"/>
      <c r="M41" s="390"/>
      <c r="N41" s="390"/>
    </row>
    <row r="42" spans="2:14" ht="22.2" customHeight="1">
      <c r="B42" s="389" t="s">
        <v>264</v>
      </c>
      <c r="C42" s="390"/>
      <c r="D42" s="390"/>
      <c r="E42" s="390"/>
      <c r="F42" s="390"/>
      <c r="G42" s="390"/>
      <c r="H42" s="390"/>
      <c r="I42" s="390"/>
      <c r="J42" s="390"/>
      <c r="K42" s="390"/>
      <c r="L42" s="390"/>
      <c r="M42" s="390"/>
      <c r="N42" s="390"/>
    </row>
    <row r="43" spans="2:14" ht="22.2" customHeight="1">
      <c r="B43" s="389" t="s">
        <v>265</v>
      </c>
      <c r="C43" s="390"/>
      <c r="D43" s="390"/>
      <c r="E43" s="390"/>
      <c r="F43" s="390"/>
      <c r="G43" s="390"/>
      <c r="H43" s="390"/>
      <c r="I43" s="390"/>
      <c r="J43" s="390"/>
      <c r="K43" s="390"/>
      <c r="L43" s="390"/>
      <c r="M43" s="390"/>
      <c r="N43" s="390"/>
    </row>
  </sheetData>
  <sheetProtection algorithmName="SHA-512" hashValue="SxI0m7E7wu4rb8ZIbnPczLcxXgdDQ3G6JGKquoGi+N9KVCgGG+knAWxwx9GgeiqSouLsvprTS39GqEVVY5aEsA==" saltValue="hoFcyhzsMf3Gaz6/D3+FXQ==" spinCount="100000" sheet="1" scenarios="1" autoFilter="0"/>
  <mergeCells count="23">
    <mergeCell ref="B16:N16"/>
    <mergeCell ref="B9:N9"/>
    <mergeCell ref="B10:N10"/>
    <mergeCell ref="B11:N11"/>
    <mergeCell ref="B12:N12"/>
    <mergeCell ref="B15:N15"/>
    <mergeCell ref="B31:N31"/>
    <mergeCell ref="B19:N19"/>
    <mergeCell ref="B20:N20"/>
    <mergeCell ref="B21:N21"/>
    <mergeCell ref="B24:N24"/>
    <mergeCell ref="B25:N25"/>
    <mergeCell ref="B28:N28"/>
    <mergeCell ref="B29:N29"/>
    <mergeCell ref="B41:N41"/>
    <mergeCell ref="B42:N42"/>
    <mergeCell ref="B43:N43"/>
    <mergeCell ref="B32:N32"/>
    <mergeCell ref="B33:N33"/>
    <mergeCell ref="B34:N34"/>
    <mergeCell ref="B37:N37"/>
    <mergeCell ref="B38:N38"/>
    <mergeCell ref="B39:N39"/>
  </mergeCells>
  <phoneticPr fontId="2"/>
  <dataValidations disablePrompts="1" count="1">
    <dataValidation type="whole" allowBlank="1" showInputMessage="1" showErrorMessage="1" errorTitle="入力エラー" error="1〜99の数字（令和の年度）を入力してください。" promptTitle="使用年度" prompt="令和の年度の数字を入力します（例：令和8年度→8）" sqref="C5" xr:uid="{BFB9BF09-8611-4095-B4BE-1E62B85C2D08}">
      <formula1>1</formula1>
      <formula2>99</formula2>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FE15-2866-4330-B634-8D1800E03E15}">
  <sheetPr codeName="Sheet8">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"令和"&amp;使用年度&amp;"年7月分"</f>
        <v>令和8年7月分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6"/>
      <c r="AK7" s="301"/>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5"/>
      <c r="AK8" s="321"/>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5"/>
      <c r="AK9" s="321"/>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5"/>
      <c r="AK10" s="321"/>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5"/>
      <c r="AK11" s="321"/>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6"/>
      <c r="AK12" s="301"/>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5"/>
      <c r="AK13" s="334"/>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5"/>
      <c r="AK14" s="321"/>
      <c r="AL14" s="325"/>
      <c r="AM14" s="326"/>
      <c r="AN14" s="323"/>
      <c r="AO14" s="327"/>
      <c r="AP14" s="328"/>
      <c r="AQ14" s="326"/>
      <c r="AR14" s="328"/>
      <c r="AS14" s="322"/>
      <c r="AT14" s="418"/>
      <c r="AU14" s="419"/>
    </row>
  </sheetData>
  <sheetProtection algorithmName="SHA-512" hashValue="QPrxeBWBJORMUvbWseTyXB0kZeqyG/pmOtzmHm/oW/2wV5LqulX9hD0Npw0uH4JcydFnwCYEQ5StMc4o6LUmbA==" saltValue="vbC7R5I2vV7ZGzrtcKwEVg==" spinCount="100000" sheet="1" scenarios="1" autoFilter="0"/>
  <mergeCells count="38">
    <mergeCell ref="AT12:AU12"/>
    <mergeCell ref="AT13:AU13"/>
    <mergeCell ref="AT14:AU14"/>
    <mergeCell ref="AT10:AU10"/>
    <mergeCell ref="AT11:AU11"/>
    <mergeCell ref="O4:P4"/>
    <mergeCell ref="Q4:R4"/>
    <mergeCell ref="S4:V4"/>
    <mergeCell ref="AT5:AU5"/>
    <mergeCell ref="AT6:AU6"/>
    <mergeCell ref="W4:AA4"/>
    <mergeCell ref="AT7:AU7"/>
    <mergeCell ref="AT8:AU8"/>
    <mergeCell ref="AT9:AU9"/>
    <mergeCell ref="N5:P5"/>
    <mergeCell ref="Q5:R5"/>
    <mergeCell ref="S5:AS5"/>
    <mergeCell ref="A7:A11"/>
    <mergeCell ref="A12:A14"/>
    <mergeCell ref="O1:P1"/>
    <mergeCell ref="Q1:R1"/>
    <mergeCell ref="S1:V1"/>
    <mergeCell ref="O2:P2"/>
    <mergeCell ref="Q2:R2"/>
    <mergeCell ref="S2:V2"/>
    <mergeCell ref="O3:P3"/>
    <mergeCell ref="Q3:R3"/>
    <mergeCell ref="S3:V3"/>
    <mergeCell ref="K1:L4"/>
    <mergeCell ref="F5:G5"/>
    <mergeCell ref="H5:K5"/>
    <mergeCell ref="L5:M5"/>
    <mergeCell ref="A2:C2"/>
    <mergeCell ref="A3:C3"/>
    <mergeCell ref="A5:A6"/>
    <mergeCell ref="B5:B6"/>
    <mergeCell ref="C5:E5"/>
    <mergeCell ref="A4:C4"/>
  </mergeCells>
  <phoneticPr fontId="2"/>
  <conditionalFormatting sqref="C7:C14">
    <cfRule type="expression" dxfId="179" priority="229">
      <formula>H7=3</formula>
    </cfRule>
    <cfRule type="expression" dxfId="178" priority="230">
      <formula>H7=4</formula>
    </cfRule>
    <cfRule type="expression" dxfId="177" priority="231">
      <formula>H7=5</formula>
    </cfRule>
  </conditionalFormatting>
  <conditionalFormatting sqref="D7:D14">
    <cfRule type="expression" dxfId="176" priority="11">
      <formula>MONTH(D7)=MONTH(TODAY())</formula>
    </cfRule>
  </conditionalFormatting>
  <conditionalFormatting sqref="E7:E14">
    <cfRule type="cellIs" dxfId="175" priority="13" operator="lessThanOrEqual">
      <formula>64</formula>
    </cfRule>
    <cfRule type="containsErrors" dxfId="174" priority="210" stopIfTrue="1">
      <formula>ISERROR(E7)</formula>
    </cfRule>
  </conditionalFormatting>
  <conditionalFormatting sqref="F7:AU14 C7:D14">
    <cfRule type="expression" dxfId="173" priority="209">
      <formula>MOD(ROW(),2)=0</formula>
    </cfRule>
  </conditionalFormatting>
  <conditionalFormatting sqref="H7:H14">
    <cfRule type="cellIs" dxfId="172" priority="211" stopIfTrue="1" operator="greaterThan">
      <formula>2</formula>
    </cfRule>
  </conditionalFormatting>
  <conditionalFormatting sqref="I7:I14">
    <cfRule type="cellIs" dxfId="171" priority="15" operator="greaterThanOrEqual">
      <formula>2</formula>
    </cfRule>
  </conditionalFormatting>
  <conditionalFormatting sqref="K7:K14 N7:N14">
    <cfRule type="timePeriod" dxfId="170" priority="14" timePeriod="lastMonth">
      <formula>AND(MONTH(K7)=MONTH(EDATE(TODAY(),0-1)),YEAR(K7)=YEAR(EDATE(TODAY(),0-1)))</formula>
    </cfRule>
    <cfRule type="timePeriod" dxfId="169" priority="16" timePeriod="nextMonth">
      <formula>AND(MONTH(K7)=MONTH(EDATE(TODAY(),0+1)),YEAR(K7)=YEAR(EDATE(TODAY(),0+1)))</formula>
    </cfRule>
    <cfRule type="timePeriod" dxfId="16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0700E05C-7BB7-493B-8482-F77E0321BF8F}">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9D33E47B-35FE-411C-935A-E7F8F4913BB2}">
      <formula1>1</formula1>
      <formula2>31</formula2>
    </dataValidation>
    <dataValidation allowBlank="1" showInputMessage="1" showErrorMessage="1" promptTitle="生年月日の入力" prompt="西暦でも和暦でも入力できます_x000a_（例：2000/4/1 または 令和7年3月15日）" sqref="D7:D14" xr:uid="{38B2FAB4-E884-4422-B738-0B585927873E}"/>
  </dataValidations>
  <hyperlinks>
    <hyperlink ref="A4:C4" r:id="rId1" display="※解説記事はこちら" xr:uid="{B397174B-DDB9-41D8-97F2-F88BCE46936E}"/>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83DA62AA-C543-4BF7-BAA1-1DA73FEC1DA1}">
          <x14:formula1>
            <xm:f>ドロップダウンリスト一覧!$A$4:$A$8</xm:f>
          </x14:formula1>
          <xm:sqref>H7:H11</xm:sqref>
        </x14:dataValidation>
        <x14:dataValidation type="list" allowBlank="1" showInputMessage="1" showErrorMessage="1" xr:uid="{0815874F-D7E9-4CA4-9046-74CA5F4FB3A6}">
          <x14:formula1>
            <xm:f>ドロップダウンリスト一覧!$E$3:$E$4</xm:f>
          </x14:formula1>
          <xm:sqref>L12:M14</xm:sqref>
        </x14:dataValidation>
        <x14:dataValidation type="list" allowBlank="1" showInputMessage="1" xr:uid="{EBD21CC9-FCC3-40AD-9760-238E69C22AAF}">
          <x14:formula1>
            <xm:f>ドロップダウンリスト一覧!$A$3:$A$5</xm:f>
          </x14:formula1>
          <xm:sqref>H12:H14</xm:sqref>
        </x14:dataValidation>
        <x14:dataValidation type="list" allowBlank="1" showInputMessage="1" showErrorMessage="1" xr:uid="{5DBD6156-DD2E-4806-A40D-CA6928386589}">
          <x14:formula1>
            <xm:f>ドロップダウンリスト一覧!$D$3:$D$13</xm:f>
          </x14:formula1>
          <xm:sqref>L7:M11</xm:sqref>
        </x14:dataValidation>
        <x14:dataValidation type="list" allowBlank="1" showInputMessage="1" showErrorMessage="1" xr:uid="{30B35AF6-8556-41EA-AC40-731437B69E27}">
          <x14:formula1>
            <xm:f>ドロップダウンリスト一覧!$F$3:$F$3</xm:f>
          </x14:formula1>
          <xm:sqref>F7:F11 G7:H14</xm:sqref>
        </x14:dataValidation>
        <x14:dataValidation type="list" allowBlank="1" showInputMessage="1" showErrorMessage="1" xr:uid="{E1C502BF-77A3-4213-AAA2-AE6648F7B792}">
          <x14:formula1>
            <xm:f>ドロップダウンリスト一覧!$B$3:$B$6</xm:f>
          </x14:formula1>
          <xm:sqref>I7:I14</xm:sqref>
        </x14:dataValidation>
        <x14:dataValidation type="list" allowBlank="1" showInputMessage="1" showErrorMessage="1" xr:uid="{0661E7C2-1E87-4F9D-A154-DB950F21A0CE}">
          <x14:formula1>
            <xm:f>ドロップダウンリスト一覧!$C$3</xm:f>
          </x14:formula1>
          <xm:sqref>O7:P14 R7:R14</xm:sqref>
        </x14:dataValidation>
        <x14:dataValidation type="list" allowBlank="1" showInputMessage="1" showErrorMessage="1" xr:uid="{FA91DC63-8A58-4354-8A72-D6DA4E54B4ED}">
          <x14:formula1>
            <xm:f>ドロップダウンリスト一覧!$C$3:$C$5</xm:f>
          </x14:formula1>
          <xm:sqref>AM7:AM14 AQ7:AQ14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8BA44-9411-40A9-9863-8069811E877B}">
  <sheetPr codeName="Sheet9">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"令和"&amp;使用年度&amp;"年7月　月間売上表"</f>
        <v>令和8年7月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COUNTIFS('7月 管理表'!$H$7:$H$11,ドロップダウンリスト一覧!$A$4,'7月 管理表'!$F$7:$F$11,"&lt;&gt;対象",'7月 管理表'!$G$7:$G$11,"&lt;&gt;対象")</f>
        <v>0</v>
      </c>
      <c r="D19" s="52">
        <f>金額設定!E$9*C19</f>
        <v>0</v>
      </c>
      <c r="E19" s="51">
        <f>COUNTIFS('7月 管理表'!$H$7:$H$11,ドロップダウンリスト一覧!$A$4,'7月 管理表'!$F$7:$F$11,"&lt;&gt;対象",'7月 管理表'!$G$7:$G$11,"対象")</f>
        <v>0</v>
      </c>
      <c r="F19" s="52">
        <f>金額設定!E$9*E19</f>
        <v>0</v>
      </c>
      <c r="G19"/>
      <c r="H19"/>
    </row>
    <row r="20" spans="1:10" ht="22.05" customHeight="1">
      <c r="A20"/>
      <c r="B20" s="50" t="s">
        <v>209</v>
      </c>
      <c r="C20" s="51">
        <f>COUNTIFS('7月 管理表'!$H$7:$H$11,ドロップダウンリスト一覧!$A$5,'7月 管理表'!$F$7:$F$11,"&lt;&gt;対象",'7月 管理表'!$G$7:$G$11,"&lt;&gt;対象")</f>
        <v>0</v>
      </c>
      <c r="D20" s="52">
        <f>金額設定!E$9*C20</f>
        <v>0</v>
      </c>
      <c r="E20" s="51">
        <f>COUNTIFS('7月 管理表'!$H$7:$H$11,ドロップダウンリスト一覧!$A$5,'7月 管理表'!$F$7:$F$11,"&lt;&gt;対象",'7月 管理表'!$G$7:$G$11,"対象")</f>
        <v>0</v>
      </c>
      <c r="F20" s="52">
        <f>金額設定!E$9*E20</f>
        <v>0</v>
      </c>
      <c r="G20"/>
      <c r="H20"/>
    </row>
    <row r="21" spans="1:10" ht="22.05" customHeight="1">
      <c r="A21"/>
      <c r="B21" s="50" t="s">
        <v>210</v>
      </c>
      <c r="C21" s="51">
        <f>COUNTIFS('7月 管理表'!$H$7:$H$11,ドロップダウンリスト一覧!$A$6,'7月 管理表'!$F$7:$F$11,"&lt;&gt;対象",'7月 管理表'!$G$7:$G$11,"&lt;&gt;対象")</f>
        <v>0</v>
      </c>
      <c r="D21" s="52">
        <f>金額設定!E$10*C21</f>
        <v>0</v>
      </c>
      <c r="E21" s="51">
        <f>COUNTIFS('7月 管理表'!$H$7:$H$11,ドロップダウンリスト一覧!$A$6,'7月 管理表'!$F$7:$F$11,"&lt;&gt;対象",'7月 管理表'!$G$7:$G$11,"対象")</f>
        <v>0</v>
      </c>
      <c r="F21" s="52">
        <f>金額設定!E$10*E21</f>
        <v>0</v>
      </c>
      <c r="G21"/>
      <c r="H21"/>
    </row>
    <row r="22" spans="1:10" ht="22.05" customHeight="1">
      <c r="A22"/>
      <c r="B22" s="50" t="s">
        <v>211</v>
      </c>
      <c r="C22" s="51">
        <f>COUNTIFS('7月 管理表'!$H$7:$H$11,ドロップダウンリスト一覧!$A$7,'7月 管理表'!$F$7:$F$11,"&lt;&gt;対象",'7月 管理表'!$G$7:$G$11,"&lt;&gt;対象")</f>
        <v>0</v>
      </c>
      <c r="D22" s="52">
        <f>金額設定!E$10*C22</f>
        <v>0</v>
      </c>
      <c r="E22" s="51">
        <f>COUNTIFS('7月 管理表'!$H$7:$H$11,ドロップダウンリスト一覧!$A$7,'7月 管理表'!$F$7:$F$11,"&lt;&gt;対象",'7月 管理表'!$G$7:$G$11,"対象")</f>
        <v>0</v>
      </c>
      <c r="F22" s="52">
        <f>金額設定!E$10*E22</f>
        <v>0</v>
      </c>
      <c r="G22"/>
      <c r="H22"/>
    </row>
    <row r="23" spans="1:10" ht="22.05" customHeight="1">
      <c r="A23"/>
      <c r="B23" s="50" t="s">
        <v>212</v>
      </c>
      <c r="C23" s="51">
        <f>COUNTIFS('7月 管理表'!$H$7:$H$11,ドロップダウンリスト一覧!$A$8,'7月 管理表'!$F$7:$F$11,"&lt;&gt;対象",'7月 管理表'!$G$7:$G$11,"&lt;&gt;対象")</f>
        <v>0</v>
      </c>
      <c r="D23" s="52">
        <f>金額設定!E$10*C23</f>
        <v>0</v>
      </c>
      <c r="E23" s="51">
        <f>COUNTIFS('7月 管理表'!$H$7:$H$11,ドロップダウンリスト一覧!$A$8,'7月 管理表'!$F$7:$F$11,"&lt;&gt;対象",'7月 管理表'!$G$7:$G$11,"対象")</f>
        <v>0</v>
      </c>
      <c r="F23" s="52">
        <f>金額設定!E$10*E23</f>
        <v>0</v>
      </c>
      <c r="G23"/>
      <c r="H23"/>
    </row>
    <row r="24" spans="1:10" ht="22.05" customHeight="1">
      <c r="A24"/>
      <c r="B24" s="50" t="s">
        <v>95</v>
      </c>
      <c r="C24" s="51">
        <f>COUNTIFS('7月 管理表'!$L$7:$L$11,ドロップダウンリスト一覧!$D$3,'7月 管理表'!$G$7:$G$11,"&lt;&gt;対象")+COUNTIFS('7月 管理表'!$M$7:$M$11,ドロップダウンリスト一覧!$D$3,'7月 管理表'!$G$7:$G$11,"&lt;&gt;対象")</f>
        <v>0</v>
      </c>
      <c r="D24" s="52">
        <f>金額設定!E$11*C24</f>
        <v>0</v>
      </c>
      <c r="E24" s="51">
        <f>COUNTIFS('7月 管理表'!$L$7:$L$11,ドロップダウンリスト一覧!$D$3,'7月 管理表'!$G$7:$G$11,"対象")+COUNTIFS('7月 管理表'!$M$7:$M$11,ドロップダウンリスト一覧!$D$3,'7月 管理表'!$G$7:$G$11,"対象")</f>
        <v>0</v>
      </c>
      <c r="F24" s="52">
        <f>金額設定!E$11*E24</f>
        <v>0</v>
      </c>
      <c r="G24"/>
      <c r="H24"/>
    </row>
    <row r="25" spans="1:10" ht="22.05" customHeight="1">
      <c r="A25"/>
      <c r="B25" s="50" t="s">
        <v>145</v>
      </c>
      <c r="C25" s="51">
        <f>COUNTIFS('7月 管理表'!$L$7:$L$11,ドロップダウンリスト一覧!$D$4,'7月 管理表'!$G$7:$G$11,"&lt;&gt;対象")+COUNTIFS('7月 管理表'!$M$7:$M$11,ドロップダウンリスト一覧!$D$4,'7月 管理表'!$G$7:$G$11,"&lt;&gt;対象")</f>
        <v>0</v>
      </c>
      <c r="D25" s="52">
        <f>金額設定!E$12*C25</f>
        <v>0</v>
      </c>
      <c r="E25" s="51">
        <f>COUNTIFS('7月 管理表'!$L$7:$L$11,ドロップダウンリスト一覧!$D$4,'7月 管理表'!$G$7:$G$11,"対象")+COUNTIFS('7月 管理表'!$M$7:$M$11,ドロップダウンリスト一覧!$D$4,'7月 管理表'!$G$7:$G$11,"対象")</f>
        <v>0</v>
      </c>
      <c r="F25" s="52">
        <f>金額設定!E$12*E25</f>
        <v>0</v>
      </c>
      <c r="G25"/>
      <c r="H25"/>
    </row>
    <row r="26" spans="1:10" ht="22.05" customHeight="1">
      <c r="A26"/>
      <c r="B26" s="50" t="s">
        <v>146</v>
      </c>
      <c r="C26" s="51">
        <f>COUNTIFS('7月 管理表'!$L$7:$L$11,ドロップダウンリスト一覧!$D$5,'7月 管理表'!$G$7:$G$11,"&lt;&gt;対象")+COUNTIFS('7月 管理表'!$M$7:$M$11,ドロップダウンリスト一覧!$D$5,'7月 管理表'!$G$7:$G$11,"&lt;&gt;対象")</f>
        <v>0</v>
      </c>
      <c r="D26" s="52">
        <f>金額設定!E$13*C26</f>
        <v>0</v>
      </c>
      <c r="E26" s="51">
        <f>COUNTIFS('7月 管理表'!$L$7:$L$11,ドロップダウンリスト一覧!$D$5,'7月 管理表'!$G$7:$G$11,"対象")+COUNTIFS('7月 管理表'!$M$7:$M$11,ドロップダウンリスト一覧!$D$5,'7月 管理表'!$G$7:$G$11,"対象")</f>
        <v>0</v>
      </c>
      <c r="F26" s="52">
        <f>金額設定!E$13*E26</f>
        <v>0</v>
      </c>
      <c r="G26"/>
      <c r="H26"/>
    </row>
    <row r="27" spans="1:10" ht="22.05" customHeight="1">
      <c r="A27"/>
      <c r="B27" s="50" t="s">
        <v>147</v>
      </c>
      <c r="C27" s="51">
        <f>COUNTIFS('7月 管理表'!$L$7:$L$11,ドロップダウンリスト一覧!$D$6,'7月 管理表'!$G$7:$G$11,"&lt;&gt;対象")+COUNTIFS('7月 管理表'!$M$7:$M$11,ドロップダウンリスト一覧!$D$6,'7月 管理表'!$G$7:$G$11,"&lt;&gt;対象")</f>
        <v>0</v>
      </c>
      <c r="D27" s="52">
        <f>金額設定!E$14*C27</f>
        <v>0</v>
      </c>
      <c r="E27" s="51">
        <f>COUNTIFS('7月 管理表'!$L$7:$L$11,ドロップダウンリスト一覧!$D$6,'7月 管理表'!$G$7:$G$11,"対象")+COUNTIFS('7月 管理表'!$M$7:$M$11,ドロップダウンリスト一覧!$D$6,'7月 管理表'!$G$7:$G$11,"対象")</f>
        <v>0</v>
      </c>
      <c r="F27" s="52">
        <f>金額設定!E$14*E27</f>
        <v>0</v>
      </c>
      <c r="G27"/>
      <c r="H27"/>
    </row>
    <row r="28" spans="1:10" ht="22.05" customHeight="1">
      <c r="A28"/>
      <c r="B28" s="50" t="s">
        <v>148</v>
      </c>
      <c r="C28" s="51">
        <f>COUNTIFS('7月 管理表'!$L$7:$L$11,ドロップダウンリスト一覧!$D$7,'7月 管理表'!$G$7:$G$11,"&lt;&gt;対象")+COUNTIFS('7月 管理表'!$M$7:$M$11,ドロップダウンリスト一覧!$D$7,'7月 管理表'!$G$7:$G$11,"&lt;&gt;対象")</f>
        <v>0</v>
      </c>
      <c r="D28" s="52">
        <f>金額設定!E$15*C28</f>
        <v>0</v>
      </c>
      <c r="E28" s="51">
        <f>COUNTIFS('7月 管理表'!$L$7:$L$11,ドロップダウンリスト一覧!$D$7,'7月 管理表'!$G$7:$G$11,"対象")+COUNTIFS('7月 管理表'!$M$7:$M$11,ドロップダウンリスト一覧!$D$7,'7月 管理表'!$G$7:$G$11,"対象")</f>
        <v>0</v>
      </c>
      <c r="F28" s="52">
        <f>金額設定!E$15*E28</f>
        <v>0</v>
      </c>
      <c r="G28"/>
      <c r="H28"/>
    </row>
    <row r="29" spans="1:10" ht="22.05" customHeight="1">
      <c r="A29"/>
      <c r="B29" s="50" t="s">
        <v>149</v>
      </c>
      <c r="C29" s="51">
        <f>COUNTIFS('7月 管理表'!$L$7:$L$11,ドロップダウンリスト一覧!$D$8,'7月 管理表'!$G$7:$G$11,"&lt;&gt;対象")+COUNTIFS('7月 管理表'!$M$7:$M$11,ドロップダウンリスト一覧!$D$8,'7月 管理表'!$G$7:$G$11,"&lt;&gt;対象")</f>
        <v>0</v>
      </c>
      <c r="D29" s="52">
        <f>金額設定!E$16*C29</f>
        <v>0</v>
      </c>
      <c r="E29" s="51">
        <f>COUNTIFS('7月 管理表'!$L$7:$L$11,ドロップダウンリスト一覧!$D$8,'7月 管理表'!$G$7:$G$11,"対象")+COUNTIFS('7月 管理表'!$M$7:$M$11,ドロップダウンリスト一覧!$D$8,'7月 管理表'!$G$7:$G$11,"対象")</f>
        <v>0</v>
      </c>
      <c r="F29" s="52">
        <f>金額設定!E$16*E29</f>
        <v>0</v>
      </c>
      <c r="G29"/>
      <c r="H29"/>
    </row>
    <row r="30" spans="1:10" ht="22.05" customHeight="1">
      <c r="A30"/>
      <c r="B30" s="50" t="s">
        <v>150</v>
      </c>
      <c r="C30" s="51">
        <f>COUNTIFS('7月 管理表'!$L$7:$L$11,ドロップダウンリスト一覧!$D$9,'7月 管理表'!$G$7:$G$11,"&lt;&gt;対象")+COUNTIFS('7月 管理表'!$M$7:$M$11,ドロップダウンリスト一覧!$D$9,'7月 管理表'!$G$7:$G$11,"&lt;&gt;対象")</f>
        <v>0</v>
      </c>
      <c r="D30" s="52">
        <f>金額設定!E$17*C30</f>
        <v>0</v>
      </c>
      <c r="E30" s="51">
        <f>COUNTIFS('7月 管理表'!$L$7:$L$11,ドロップダウンリスト一覧!$D$9,'7月 管理表'!$G$7:$G$11,"対象")+COUNTIFS('7月 管理表'!$M$7:$M$11,ドロップダウンリスト一覧!$D$9,'7月 管理表'!$G$7:$G$11,"対象")</f>
        <v>0</v>
      </c>
      <c r="F30" s="52">
        <f>金額設定!E$17*E30</f>
        <v>0</v>
      </c>
      <c r="G30"/>
      <c r="H30"/>
    </row>
    <row r="31" spans="1:10" ht="22.05" customHeight="1">
      <c r="A31"/>
      <c r="B31" s="50" t="s">
        <v>151</v>
      </c>
      <c r="C31" s="51">
        <f>COUNTIFS('7月 管理表'!$L$7:$L$11,ドロップダウンリスト一覧!$D$10,'7月 管理表'!$G$7:$G$11,"&lt;&gt;対象")+COUNTIFS('7月 管理表'!$M$7:$M$11,ドロップダウンリスト一覧!$D$10,'7月 管理表'!$G$7:$G$11,"&lt;&gt;対象")</f>
        <v>0</v>
      </c>
      <c r="D31" s="52">
        <f>金額設定!E$18*C31</f>
        <v>0</v>
      </c>
      <c r="E31" s="51">
        <f>COUNTIFS('7月 管理表'!$L$7:$L$11,ドロップダウンリスト一覧!$D$10,'7月 管理表'!$G$7:$G$11,"対象")+COUNTIFS('7月 管理表'!$M$7:$M$11,ドロップダウンリスト一覧!$D$10,'7月 管理表'!$G$7:$G$11,"対象")</f>
        <v>0</v>
      </c>
      <c r="F31" s="52">
        <f>金額設定!E$18*E31</f>
        <v>0</v>
      </c>
      <c r="G31"/>
      <c r="H31"/>
    </row>
    <row r="32" spans="1:10" ht="22.05" customHeight="1">
      <c r="A32"/>
      <c r="B32" s="50" t="s">
        <v>152</v>
      </c>
      <c r="C32" s="51">
        <f>COUNTIFS('7月 管理表'!$L$7:$L$11,ドロップダウンリスト一覧!$D$11,'7月 管理表'!$G$7:$G$11,"&lt;&gt;対象")+COUNTIFS('7月 管理表'!$M$7:$M$11,ドロップダウンリスト一覧!$D$11,'7月 管理表'!$G$7:$G$11,"&lt;&gt;対象")</f>
        <v>0</v>
      </c>
      <c r="D32" s="52">
        <f>金額設定!E$19*C32</f>
        <v>0</v>
      </c>
      <c r="E32" s="51">
        <f>COUNTIFS('7月 管理表'!$L$7:$L$11,ドロップダウンリスト一覧!$D$11,'7月 管理表'!$G$7:$G$11,"対象")+COUNTIFS('7月 管理表'!$M$7:$M$11,ドロップダウンリスト一覧!$D$11,'7月 管理表'!$G$7:$G$11,"対象")</f>
        <v>0</v>
      </c>
      <c r="F32" s="52">
        <f>金額設定!E$19*E32</f>
        <v>0</v>
      </c>
      <c r="G32"/>
      <c r="H32"/>
    </row>
    <row r="33" spans="1:14" ht="22.05" customHeight="1">
      <c r="A33"/>
      <c r="B33" s="50" t="s">
        <v>153</v>
      </c>
      <c r="C33" s="51">
        <f>COUNTIFS('7月 管理表'!$L$7:$L$11,ドロップダウンリスト一覧!$D$12,'7月 管理表'!$G$7:$G$11,"&lt;&gt;対象")+COUNTIFS('7月 管理表'!$M$7:$M$11,ドロップダウンリスト一覧!$D$12,'7月 管理表'!$G$7:$G$11,"&lt;&gt;対象")</f>
        <v>0</v>
      </c>
      <c r="D33" s="52">
        <f>金額設定!E$20*C33</f>
        <v>0</v>
      </c>
      <c r="E33" s="51">
        <f>COUNTIFS('7月 管理表'!$L$7:$L$11,ドロップダウンリスト一覧!$D$12,'7月 管理表'!$G$7:$G$11,"対象")+COUNTIFS('7月 管理表'!$M$7:$M$11,ドロップダウンリスト一覧!$D$12,'7月 管理表'!$G$7:$G$11,"対象")</f>
        <v>0</v>
      </c>
      <c r="F33" s="52">
        <f>金額設定!E$20*E33</f>
        <v>0</v>
      </c>
      <c r="G33"/>
      <c r="H33"/>
    </row>
    <row r="34" spans="1:14" ht="22.05" customHeight="1">
      <c r="A34"/>
      <c r="B34" s="50" t="s">
        <v>154</v>
      </c>
      <c r="C34" s="51">
        <f>COUNTIFS('7月 管理表'!$L$7:$L$11,ドロップダウンリスト一覧!$D$13,'7月 管理表'!$G$7:$G$11,"&lt;&gt;対象")+COUNTIFS('7月 管理表'!$M$7:$M$11,ドロップダウンリスト一覧!$D$13,'7月 管理表'!$G$7:$G$11,"&lt;&gt;対象")</f>
        <v>0</v>
      </c>
      <c r="D34" s="52">
        <f>金額設定!E$21*C34</f>
        <v>0</v>
      </c>
      <c r="E34" s="51">
        <f>COUNTIFS('7月 管理表'!$L$7:$L$11,ドロップダウンリスト一覧!$D$13,'7月 管理表'!$G$7:$G$11,"対象")+COUNTIFS('7月 管理表'!$M$7:$M$11,ドロップダウンリスト一覧!$D$13,'7月 管理表'!$G$7:$G$11,"対象")</f>
        <v>0</v>
      </c>
      <c r="F34" s="52">
        <f>金額設定!E$21*E34</f>
        <v>0</v>
      </c>
      <c r="G34"/>
      <c r="H34"/>
    </row>
    <row r="35" spans="1:14" ht="22.05" customHeight="1">
      <c r="A35"/>
      <c r="B35" s="81" t="s">
        <v>155</v>
      </c>
      <c r="C35" s="82">
        <f>COUNTIFS('7月 管理表'!$H$7:$H$11,ドロップダウンリスト一覧!$A$4,'7月 管理表'!$F$7:$F$11,"対象",'7月 管理表'!$G$7:$G$11,"&lt;&gt;対象")+COUNTIFS('7月 管理表'!$H$7:$H$11,ドロップダウンリスト一覧!$A$5,'7月 管理表'!$F$7:$F$11,"対象",'7月 管理表'!$G$7:$G$11,"&lt;&gt;対象")</f>
        <v>0</v>
      </c>
      <c r="D35" s="83">
        <f>金額設定!E$22*C35</f>
        <v>0</v>
      </c>
      <c r="E35" s="82">
        <f>COUNTIFS('7月 管理表'!$H$7:$H$11,ドロップダウンリスト一覧!$A$4,'7月 管理表'!$F$7:$F$11,"対象",'7月 管理表'!$G$7:$G$11,"対象")+COUNTIFS('7月 管理表'!$H$7:$H$11,ドロップダウンリスト一覧!$A$5,'7月 管理表'!$F$7:$F$11,"対象",'7月 管理表'!$G$7:$G$11,"対象")</f>
        <v>0</v>
      </c>
      <c r="F35" s="83">
        <f>金額設定!E$22*E35</f>
        <v>0</v>
      </c>
      <c r="G35"/>
      <c r="H35"/>
    </row>
    <row r="36" spans="1:14" ht="22.05" customHeight="1">
      <c r="A36"/>
      <c r="B36" s="81" t="s">
        <v>156</v>
      </c>
      <c r="C36" s="82">
        <f>COUNTIFS('7月 管理表'!$H$7:$H$11,ドロップダウンリスト一覧!$A$6,'7月 管理表'!$F$7:$F$11,"対象",'7月 管理表'!$G$7:$G$11,"&lt;&gt;対象")+COUNTIFS('7月 管理表'!$H$7:$H$11,ドロップダウンリスト一覧!$A$7,'7月 管理表'!$F$7:$F$11,"対象",'7月 管理表'!$G$7:$G$11,"&lt;&gt;対象")+COUNTIFS('7月 管理表'!$H$7:$H$11,ドロップダウンリスト一覧!$A$8,'7月 管理表'!$F$7:$F$11,"対象",'7月 管理表'!$G$7:$G$11,"&lt;&gt;対象")</f>
        <v>0</v>
      </c>
      <c r="D36" s="83">
        <f>金額設定!E$23*C36</f>
        <v>0</v>
      </c>
      <c r="E36" s="82">
        <f>COUNTIFS('7月 管理表'!$H$7:$H$11,ドロップダウンリスト一覧!$A$6,'7月 管理表'!$F$7:$F$11,"対象",'7月 管理表'!$G$7:$G$11,"対象")+COUNTIFS('7月 管理表'!$H$7:$H$11,ドロップダウンリスト一覧!$A$7,'7月 管理表'!$F$7:$F$11,"対象",'7月 管理表'!$G$7:$G$11,"対象")+COUNTIFS('7月 管理表'!$H$7:$H$11,ドロップダウンリスト一覧!$A$8,'7月 管理表'!$F$7:$F$11,"対象",'7月 管理表'!$G$7:$G$11,"対象")</f>
        <v>0</v>
      </c>
      <c r="F36" s="83">
        <f>金額設定!E$23*E36</f>
        <v>0</v>
      </c>
      <c r="G36"/>
      <c r="H36"/>
    </row>
    <row r="37" spans="1:14" ht="22.05" customHeight="1">
      <c r="A37"/>
      <c r="B37" s="81" t="s">
        <v>157</v>
      </c>
      <c r="C37" s="84">
        <v>0</v>
      </c>
      <c r="D37" s="83">
        <f>金額設定!E$24*C37</f>
        <v>0</v>
      </c>
      <c r="E37" s="84">
        <v>0</v>
      </c>
      <c r="F37" s="83">
        <f>金額設定!E$24*E37</f>
        <v>0</v>
      </c>
      <c r="G37"/>
      <c r="H37"/>
    </row>
    <row r="38" spans="1:14" ht="22.05" customHeight="1">
      <c r="A38"/>
      <c r="B38" s="50" t="str">
        <f>金額設定!A25</f>
        <v>特定事業所加算（Ⅰ〜A）</v>
      </c>
      <c r="C38" s="51">
        <f>SUM(C19:C23)</f>
        <v>0</v>
      </c>
      <c r="D38" s="52">
        <f>金額設定!E$25*C38</f>
        <v>0</v>
      </c>
      <c r="E38" s="51">
        <f>SUM(E19:E23)</f>
        <v>0</v>
      </c>
      <c r="F38" s="52">
        <f>金額設定!E$25*E38</f>
        <v>0</v>
      </c>
      <c r="G38"/>
      <c r="H38"/>
    </row>
    <row r="39" spans="1:14" ht="24" customHeight="1">
      <c r="A39"/>
      <c r="B39" s="85" t="s">
        <v>248</v>
      </c>
      <c r="C39" s="86"/>
      <c r="D39" s="89">
        <f>ROUND(SUM(D19:D38)*金額設定!E$8, 0)</f>
        <v>0</v>
      </c>
      <c r="E39" s="87"/>
      <c r="F39" s="89">
        <f>ROUND(SUM(F19:F38)*金額設定!E$8,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COUNTIFS('7月 管理表'!$H$12:$H$14,ドロップダウンリスト一覧!$A$3,'7月 管理表'!$G$12:$G$14,"&lt;&gt;対象")</f>
        <v>0</v>
      </c>
      <c r="D44" s="52">
        <f>金額設定!E$27*C44</f>
        <v>0</v>
      </c>
      <c r="E44" s="51">
        <f>COUNTIFS('7月 管理表'!$H$12:$H$14,ドロップダウンリスト一覧!$A$3,'7月 管理表'!$G$12:$G$14,"対象")</f>
        <v>0</v>
      </c>
      <c r="F44" s="52">
        <f>金額設定!E$27*E44</f>
        <v>0</v>
      </c>
      <c r="G44"/>
      <c r="H44"/>
    </row>
    <row r="45" spans="1:14" ht="18">
      <c r="A45"/>
      <c r="B45" s="50" t="s">
        <v>215</v>
      </c>
      <c r="C45" s="51">
        <f>COUNTIFS('7月 管理表'!$H$12:$H$14,ドロップダウンリスト一覧!$A$4,'7月 管理表'!$G$12:$G$14,"&lt;&gt;対象")</f>
        <v>0</v>
      </c>
      <c r="D45" s="52">
        <f>金額設定!E$27*C45</f>
        <v>0</v>
      </c>
      <c r="E45" s="51">
        <f>COUNTIFS('7月 管理表'!$H$12:$H$14,ドロップダウンリスト一覧!$A$4,'7月 管理表'!$G$12:$G$14,"対象")</f>
        <v>0</v>
      </c>
      <c r="F45" s="52">
        <f>金額設定!E$27*E45</f>
        <v>0</v>
      </c>
      <c r="G45"/>
      <c r="H45"/>
    </row>
    <row r="46" spans="1:14" ht="18">
      <c r="A46"/>
      <c r="B46" s="50" t="s">
        <v>216</v>
      </c>
      <c r="C46" s="51">
        <f>COUNTIFS('7月 管理表'!$H$12:$H$14,ドロップダウンリスト一覧!$A$5,'7月 管理表'!$G$12:$G$14,"&lt;&gt;対象")</f>
        <v>0</v>
      </c>
      <c r="D46" s="52">
        <f>金額設定!E$27*C46</f>
        <v>0</v>
      </c>
      <c r="E46" s="51">
        <f>COUNTIFS('7月 管理表'!$H$12:$H$14,ドロップダウンリスト一覧!$A$5,'7月 管理表'!$G$12:$G$14,"対象")</f>
        <v>0</v>
      </c>
      <c r="F46" s="52">
        <f>金額設定!E$27*E46</f>
        <v>0</v>
      </c>
      <c r="G46"/>
      <c r="H46"/>
    </row>
    <row r="47" spans="1:14" ht="18">
      <c r="A47"/>
      <c r="B47" s="50" t="s">
        <v>95</v>
      </c>
      <c r="C47" s="51">
        <f>COUNTIFS('7月 管理表'!$L$12:$L$14,ドロップダウンリスト一覧!$E$3,'7月 管理表'!$G$12:$G$14,"&lt;&gt;対象")+COUNTIFS('7月 管理表'!$M$12:$M$14,ドロップダウンリスト一覧!$E$3,'7月 管理表'!$G$12:$G$14,"&lt;&gt;対象")</f>
        <v>0</v>
      </c>
      <c r="D47" s="52">
        <f>金額設定!E$28*C47</f>
        <v>0</v>
      </c>
      <c r="E47" s="51">
        <f>COUNTIFS('7月 管理表'!$L$12:$L$14,ドロップダウンリスト一覧!$E$3,'7月 管理表'!$G$12:$G$14,"対象")+COUNTIFS('7月 管理表'!$M$12:$M$14,ドロップダウンリスト一覧!$E$3,'7月 管理表'!$G$12:$G$14,"対象")</f>
        <v>0</v>
      </c>
      <c r="F47" s="52">
        <f>金額設定!E$28*E47</f>
        <v>0</v>
      </c>
      <c r="G47"/>
      <c r="H47"/>
    </row>
    <row r="48" spans="1:14" ht="18">
      <c r="A48"/>
      <c r="B48" s="50" t="s">
        <v>159</v>
      </c>
      <c r="C48" s="51">
        <f>COUNTIFS('7月 管理表'!$L$12:$L$14,ドロップダウンリスト一覧!$E$4,'7月 管理表'!$G$12:$G$14,"&lt;&gt;対象")+COUNTIFS('7月 管理表'!$M$12:$M$14,ドロップダウンリスト一覧!$E$4,'7月 管理表'!$G$12:$G$14,"&lt;&gt;対象")</f>
        <v>0</v>
      </c>
      <c r="D48" s="52">
        <f>金額設定!E$29*C48</f>
        <v>0</v>
      </c>
      <c r="E48" s="51">
        <f>COUNTIFS('7月 管理表'!$L$12:$L$14,ドロップダウンリスト一覧!$E$4,'7月 管理表'!$G$12:$G$14,"対象")+COUNTIFS('7月 管理表'!$M$12:$M$14,ドロップダウンリスト一覧!$E$4,'7月 管理表'!$G$12:$G$14,"対象")</f>
        <v>0</v>
      </c>
      <c r="F48" s="52">
        <f>金額設定!E$29*E48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金額設定!E$31*C53</f>
        <v>0</v>
      </c>
      <c r="E53" s="15">
        <v>0</v>
      </c>
      <c r="F53" s="55">
        <f>金額設定!E$31*E53</f>
        <v>0</v>
      </c>
      <c r="G53"/>
      <c r="H53"/>
    </row>
    <row r="54" spans="1:8" ht="18">
      <c r="A54"/>
      <c r="B54"/>
      <c r="C54"/>
      <c r="D54"/>
      <c r="E54"/>
      <c r="F54"/>
      <c r="G54"/>
      <c r="H54"/>
    </row>
    <row r="55" spans="1:8" ht="18">
      <c r="A55"/>
      <c r="B55" s="50" t="s">
        <v>161</v>
      </c>
      <c r="C55" s="15">
        <v>0</v>
      </c>
      <c r="D55" s="55">
        <f>金額設定!E$32*C55</f>
        <v>0</v>
      </c>
      <c r="E55" s="15">
        <v>0</v>
      </c>
      <c r="F55" s="55">
        <f>金額設定!E$32*E55</f>
        <v>0</v>
      </c>
      <c r="G55"/>
      <c r="H55"/>
    </row>
    <row r="56" spans="1:8" ht="18">
      <c r="A56"/>
      <c r="B56" s="50" t="s">
        <v>162</v>
      </c>
      <c r="C56" s="15">
        <v>0</v>
      </c>
      <c r="D56" s="55">
        <f>金額設定!E$33*C56</f>
        <v>0</v>
      </c>
      <c r="E56" s="15">
        <v>0</v>
      </c>
      <c r="F56" s="55">
        <f>金額設定!E$33*E56</f>
        <v>0</v>
      </c>
      <c r="G56"/>
      <c r="H56"/>
    </row>
    <row r="57" spans="1:8" ht="18">
      <c r="A57"/>
      <c r="B57" s="50" t="s">
        <v>163</v>
      </c>
      <c r="C57" s="15">
        <v>0</v>
      </c>
      <c r="D57" s="55">
        <f>金額設定!E$34*C57</f>
        <v>0</v>
      </c>
      <c r="E57" s="15">
        <v>0</v>
      </c>
      <c r="F57" s="55">
        <f>金額設定!E$34*E57</f>
        <v>0</v>
      </c>
      <c r="G57"/>
      <c r="H57"/>
    </row>
    <row r="58" spans="1:8" ht="18">
      <c r="A58"/>
      <c r="B58" s="50" t="s">
        <v>164</v>
      </c>
      <c r="C58" s="15">
        <v>0</v>
      </c>
      <c r="D58" s="55">
        <f>金額設定!E$35*C58</f>
        <v>0</v>
      </c>
      <c r="E58" s="15">
        <v>0</v>
      </c>
      <c r="F58" s="55">
        <f>金額設定!E$35*E58</f>
        <v>0</v>
      </c>
      <c r="G58"/>
      <c r="H58"/>
    </row>
    <row r="59" spans="1:8" ht="18">
      <c r="A59"/>
      <c r="B59" s="50" t="s">
        <v>165</v>
      </c>
      <c r="C59" s="15">
        <v>0</v>
      </c>
      <c r="D59" s="55">
        <f>金額設定!E$36*C59</f>
        <v>0</v>
      </c>
      <c r="E59" s="15">
        <v>0</v>
      </c>
      <c r="F59" s="55">
        <f>金額設定!E$36*E59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ahV2mXKBR+HJ7LaKZiItcdFKelm00JoB5tnCREAMyLfR2HoJjGOnmqiM+boQnhdOBW8r3PWrtMTuNrJwT28eBA==" saltValue="v0MOjCXpumeexkCFVGPTdg=="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167" priority="3" stopIfTrue="1">
      <formula>AND($D19=0,$F19=0)</formula>
    </cfRule>
  </conditionalFormatting>
  <conditionalFormatting sqref="C44:F48">
    <cfRule type="expression" dxfId="166" priority="7" stopIfTrue="1">
      <formula>AND($D44=0,$F44=0)</formula>
    </cfRule>
  </conditionalFormatting>
  <conditionalFormatting sqref="E17">
    <cfRule type="expression" dxfId="165" priority="2" stopIfTrue="1">
      <formula>$E17="月遅れあり"</formula>
    </cfRule>
  </conditionalFormatting>
  <conditionalFormatting sqref="E42">
    <cfRule type="expression" dxfId="164" priority="5" stopIfTrue="1">
      <formula>$E42="月遅れ該当なし"</formula>
    </cfRule>
    <cfRule type="expression" dxfId="163" priority="6" stopIfTrue="1">
      <formula>$E42="月遅れあり"</formula>
    </cfRule>
  </conditionalFormatting>
  <conditionalFormatting sqref="E51">
    <cfRule type="expression" dxfId="162" priority="8" stopIfTrue="1">
      <formula>$E51="月遅れ該当なし"</formula>
    </cfRule>
    <cfRule type="expression" dxfId="161" priority="9" stopIfTrue="1">
      <formula>$E51="月遅れあり"</formula>
    </cfRule>
  </conditionalFormatting>
  <conditionalFormatting sqref="E17:F17">
    <cfRule type="expression" dxfId="160" priority="1" stopIfTrue="1">
      <formula>$E17="月遅れ該当なし"</formula>
    </cfRule>
  </conditionalFormatting>
  <pageMargins left="0.7" right="0.7" top="0.75" bottom="0.75" header="0.3" footer="0.3"/>
  <pageSetup paperSize="9" scale="36"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B5EF5-639F-49C8-9A97-126C4F485465}">
  <sheetPr codeName="Sheet10">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"令和"&amp;使用年度&amp;"年8月分"</f>
        <v>令和8年8月分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6"/>
      <c r="AK7" s="301"/>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5"/>
      <c r="AK8" s="321"/>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5"/>
      <c r="AK9" s="321"/>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5"/>
      <c r="AK10" s="321"/>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5"/>
      <c r="AK11" s="321"/>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6"/>
      <c r="AK12" s="301"/>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5"/>
      <c r="AK13" s="334"/>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5"/>
      <c r="AK14" s="321"/>
      <c r="AL14" s="325"/>
      <c r="AM14" s="326"/>
      <c r="AN14" s="323"/>
      <c r="AO14" s="327"/>
      <c r="AP14" s="328"/>
      <c r="AQ14" s="326"/>
      <c r="AR14" s="328"/>
      <c r="AS14" s="322"/>
      <c r="AT14" s="418"/>
      <c r="AU14" s="419"/>
    </row>
  </sheetData>
  <sheetProtection algorithmName="SHA-512" hashValue="XnQw+1sqbyC27XIqJWtQ0V2UYk0lnsS6yHPXRA241y6Bq+ud3cMbzT+CSGESgJ8+ISEU9r3jN+YcO3QxJrPU4g==" saltValue="Ahd5IiCp5vNyHz15fUOczA==" spinCount="100000" sheet="1" scenarios="1" autoFilter="0"/>
  <mergeCells count="38">
    <mergeCell ref="AT11:AU11"/>
    <mergeCell ref="AT12:AU12"/>
    <mergeCell ref="AT13:AU13"/>
    <mergeCell ref="AT14:AU14"/>
    <mergeCell ref="A2:C2"/>
    <mergeCell ref="A3:C3"/>
    <mergeCell ref="A5:A6"/>
    <mergeCell ref="B5:B6"/>
    <mergeCell ref="AT10:AU10"/>
    <mergeCell ref="C5:E5"/>
    <mergeCell ref="A4:C4"/>
    <mergeCell ref="AT5:AU5"/>
    <mergeCell ref="AT6:AU6"/>
    <mergeCell ref="AT7:AU7"/>
    <mergeCell ref="AT8:AU8"/>
    <mergeCell ref="AT9:AU9"/>
    <mergeCell ref="O2:P2"/>
    <mergeCell ref="Q2:R2"/>
    <mergeCell ref="S2:V2"/>
    <mergeCell ref="O3:P3"/>
    <mergeCell ref="Q3:R3"/>
    <mergeCell ref="S3:V3"/>
    <mergeCell ref="A7:A11"/>
    <mergeCell ref="A12:A14"/>
    <mergeCell ref="O4:P4"/>
    <mergeCell ref="Q4:R4"/>
    <mergeCell ref="S4:V4"/>
    <mergeCell ref="L5:M5"/>
    <mergeCell ref="N5:P5"/>
    <mergeCell ref="Q5:R5"/>
    <mergeCell ref="S5:AS5"/>
    <mergeCell ref="F5:G5"/>
    <mergeCell ref="H5:K5"/>
    <mergeCell ref="W4:AA4"/>
    <mergeCell ref="K1:L4"/>
    <mergeCell ref="O1:P1"/>
    <mergeCell ref="Q1:R1"/>
    <mergeCell ref="S1:V1"/>
  </mergeCells>
  <phoneticPr fontId="2"/>
  <conditionalFormatting sqref="C7:C14">
    <cfRule type="expression" dxfId="159" priority="232">
      <formula>H7=3</formula>
    </cfRule>
    <cfRule type="expression" dxfId="158" priority="233">
      <formula>H7=4</formula>
    </cfRule>
    <cfRule type="expression" dxfId="157" priority="234">
      <formula>H7=5</formula>
    </cfRule>
  </conditionalFormatting>
  <conditionalFormatting sqref="D7:D14">
    <cfRule type="expression" dxfId="156" priority="11">
      <formula>MONTH(D7)=MONTH(TODAY())</formula>
    </cfRule>
  </conditionalFormatting>
  <conditionalFormatting sqref="E7:E14">
    <cfRule type="cellIs" dxfId="155" priority="13" operator="lessThanOrEqual">
      <formula>64</formula>
    </cfRule>
    <cfRule type="containsErrors" dxfId="154" priority="206" stopIfTrue="1">
      <formula>ISERROR(E7)</formula>
    </cfRule>
  </conditionalFormatting>
  <conditionalFormatting sqref="F7:AU14 C7:D14">
    <cfRule type="expression" dxfId="153" priority="205">
      <formula>MOD(ROW(),2)=0</formula>
    </cfRule>
  </conditionalFormatting>
  <conditionalFormatting sqref="H7:H14">
    <cfRule type="cellIs" dxfId="152" priority="207" stopIfTrue="1" operator="greaterThan">
      <formula>2</formula>
    </cfRule>
  </conditionalFormatting>
  <conditionalFormatting sqref="I7:I14">
    <cfRule type="cellIs" dxfId="151" priority="15" operator="greaterThanOrEqual">
      <formula>2</formula>
    </cfRule>
  </conditionalFormatting>
  <conditionalFormatting sqref="K7:K14 N7:N14">
    <cfRule type="timePeriod" dxfId="150" priority="14" timePeriod="lastMonth">
      <formula>AND(MONTH(K7)=MONTH(EDATE(TODAY(),0-1)),YEAR(K7)=YEAR(EDATE(TODAY(),0-1)))</formula>
    </cfRule>
    <cfRule type="timePeriod" dxfId="149" priority="16" timePeriod="nextMonth">
      <formula>AND(MONTH(K7)=MONTH(EDATE(TODAY(),0+1)),YEAR(K7)=YEAR(EDATE(TODAY(),0+1)))</formula>
    </cfRule>
    <cfRule type="timePeriod" dxfId="14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E3EDD51A-637D-4882-BFCD-28BD1516358F}">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1C2C701B-5D77-43CE-8AA2-0FDAAB77E3C1}">
      <formula1>1</formula1>
      <formula2>31</formula2>
    </dataValidation>
    <dataValidation allowBlank="1" showInputMessage="1" showErrorMessage="1" promptTitle="生年月日の入力" prompt="西暦でも和暦でも入力できます_x000a_（例：2000/4/1 または 令和7年3月15日）" sqref="D7:D14" xr:uid="{F1217049-33CE-4C3D-8CF5-B147C29B3527}"/>
  </dataValidations>
  <hyperlinks>
    <hyperlink ref="A4:C4" r:id="rId1" display="※解説記事はこちら" xr:uid="{DFFE5642-04E1-4C33-9FDE-A5A46FD7F7A4}"/>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495D0DD3-D3F8-49EE-9845-F1B4BF24BA71}">
          <x14:formula1>
            <xm:f>ドロップダウンリスト一覧!$A$3:$A$5</xm:f>
          </x14:formula1>
          <xm:sqref>H12:H14</xm:sqref>
        </x14:dataValidation>
        <x14:dataValidation type="list" allowBlank="1" showInputMessage="1" showErrorMessage="1" xr:uid="{D5FE4591-C018-43E1-B069-749E41E38FD5}">
          <x14:formula1>
            <xm:f>ドロップダウンリスト一覧!$E$3:$E$4</xm:f>
          </x14:formula1>
          <xm:sqref>L12:M14</xm:sqref>
        </x14:dataValidation>
        <x14:dataValidation type="list" allowBlank="1" showInputMessage="1" xr:uid="{2253378A-15A2-4BB1-94E1-E5BD1BD18B42}">
          <x14:formula1>
            <xm:f>ドロップダウンリスト一覧!$A$4:$A$8</xm:f>
          </x14:formula1>
          <xm:sqref>H7:H11</xm:sqref>
        </x14:dataValidation>
        <x14:dataValidation type="list" allowBlank="1" showInputMessage="1" showErrorMessage="1" xr:uid="{6E6BE2ED-29FD-48E9-A705-81031F7B6ECB}">
          <x14:formula1>
            <xm:f>ドロップダウンリスト一覧!$D$3:$D$13</xm:f>
          </x14:formula1>
          <xm:sqref>L7:M11</xm:sqref>
        </x14:dataValidation>
        <x14:dataValidation type="list" allowBlank="1" showInputMessage="1" showErrorMessage="1" xr:uid="{A3887770-42DA-4B4C-A2CA-5D2D1337DEDE}">
          <x14:formula1>
            <xm:f>ドロップダウンリスト一覧!$F$3:$F$3</xm:f>
          </x14:formula1>
          <xm:sqref>F7:F11 G7:H14</xm:sqref>
        </x14:dataValidation>
        <x14:dataValidation type="list" allowBlank="1" showInputMessage="1" showErrorMessage="1" xr:uid="{F5F448E5-EDA9-415C-878E-D3960989D3A3}">
          <x14:formula1>
            <xm:f>ドロップダウンリスト一覧!$C$3:$C$5</xm:f>
          </x14:formula1>
          <xm:sqref>AM7:AM14 AQ7:AQ14</xm:sqref>
        </x14:dataValidation>
        <x14:dataValidation type="list" allowBlank="1" showInputMessage="1" showErrorMessage="1" xr:uid="{428B8C38-71C8-4398-A321-52F2E7B27136}">
          <x14:formula1>
            <xm:f>ドロップダウンリスト一覧!$C$3</xm:f>
          </x14:formula1>
          <xm:sqref>O7:P14 R7:R14</xm:sqref>
        </x14:dataValidation>
        <x14:dataValidation type="list" allowBlank="1" showInputMessage="1" showErrorMessage="1" xr:uid="{D5C6B46A-2BC6-4E95-9CE6-46FFB3E977C6}">
          <x14:formula1>
            <xm:f>ドロップダウンリスト一覧!$B$3:$B$6</xm:f>
          </x14:formula1>
          <xm:sqref>I7:I14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60F41-B3EC-4CD8-9D9C-5E0D98F7C16E}">
  <sheetPr codeName="Sheet11">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"令和"&amp;使用年度&amp;"年8月　月間売上表"</f>
        <v>令和8年8月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COUNTIFS('8月 管理表'!$H$7:$H$11,ドロップダウンリスト一覧!$A$4,'8月 管理表'!$F$7:$F$11,"&lt;&gt;対象",'8月 管理表'!$G$7:$G$11,"&lt;&gt;対象")</f>
        <v>0</v>
      </c>
      <c r="D19" s="52">
        <f>金額設定!F$9*C19</f>
        <v>0</v>
      </c>
      <c r="E19" s="51">
        <f>COUNTIFS('8月 管理表'!$H$7:$H$11,ドロップダウンリスト一覧!$A$4,'8月 管理表'!$F$7:$F$11,"&lt;&gt;対象",'8月 管理表'!$G$7:$G$11,"対象")</f>
        <v>0</v>
      </c>
      <c r="F19" s="52">
        <f>金額設定!F$9*E19</f>
        <v>0</v>
      </c>
      <c r="G19"/>
      <c r="H19"/>
    </row>
    <row r="20" spans="1:10" ht="22.05" customHeight="1">
      <c r="A20"/>
      <c r="B20" s="50" t="s">
        <v>209</v>
      </c>
      <c r="C20" s="51">
        <f>COUNTIFS('8月 管理表'!$H$7:$H$11,ドロップダウンリスト一覧!$A$5,'8月 管理表'!$F$7:$F$11,"&lt;&gt;対象",'8月 管理表'!$G$7:$G$11,"&lt;&gt;対象")</f>
        <v>0</v>
      </c>
      <c r="D20" s="52">
        <f>金額設定!F$9*C20</f>
        <v>0</v>
      </c>
      <c r="E20" s="51">
        <f>COUNTIFS('8月 管理表'!$H$7:$H$11,ドロップダウンリスト一覧!$A$5,'8月 管理表'!$F$7:$F$11,"&lt;&gt;対象",'8月 管理表'!$G$7:$G$11,"対象")</f>
        <v>0</v>
      </c>
      <c r="F20" s="52">
        <f>金額設定!F$9*E20</f>
        <v>0</v>
      </c>
      <c r="G20"/>
      <c r="H20"/>
    </row>
    <row r="21" spans="1:10" ht="22.05" customHeight="1">
      <c r="A21"/>
      <c r="B21" s="50" t="s">
        <v>210</v>
      </c>
      <c r="C21" s="51">
        <f>COUNTIFS('8月 管理表'!$H$7:$H$11,ドロップダウンリスト一覧!$A$6,'8月 管理表'!$F$7:$F$11,"&lt;&gt;対象",'8月 管理表'!$G$7:$G$11,"&lt;&gt;対象")</f>
        <v>0</v>
      </c>
      <c r="D21" s="52">
        <f>金額設定!F$10*C21</f>
        <v>0</v>
      </c>
      <c r="E21" s="51">
        <f>COUNTIFS('8月 管理表'!$H$7:$H$11,ドロップダウンリスト一覧!$A$6,'8月 管理表'!$F$7:$F$11,"&lt;&gt;対象",'8月 管理表'!$G$7:$G$11,"対象")</f>
        <v>0</v>
      </c>
      <c r="F21" s="52">
        <f>金額設定!F$10*E21</f>
        <v>0</v>
      </c>
      <c r="G21"/>
      <c r="H21"/>
    </row>
    <row r="22" spans="1:10" ht="22.05" customHeight="1">
      <c r="A22"/>
      <c r="B22" s="50" t="s">
        <v>211</v>
      </c>
      <c r="C22" s="51">
        <f>COUNTIFS('8月 管理表'!$H$7:$H$11,ドロップダウンリスト一覧!$A$7,'8月 管理表'!$F$7:$F$11,"&lt;&gt;対象",'8月 管理表'!$G$7:$G$11,"&lt;&gt;対象")</f>
        <v>0</v>
      </c>
      <c r="D22" s="52">
        <f>金額設定!F$10*C22</f>
        <v>0</v>
      </c>
      <c r="E22" s="51">
        <f>COUNTIFS('8月 管理表'!$H$7:$H$11,ドロップダウンリスト一覧!$A$7,'8月 管理表'!$F$7:$F$11,"&lt;&gt;対象",'8月 管理表'!$G$7:$G$11,"対象")</f>
        <v>0</v>
      </c>
      <c r="F22" s="52">
        <f>金額設定!F$10*E22</f>
        <v>0</v>
      </c>
      <c r="G22"/>
      <c r="H22"/>
    </row>
    <row r="23" spans="1:10" ht="22.05" customHeight="1">
      <c r="A23"/>
      <c r="B23" s="50" t="s">
        <v>212</v>
      </c>
      <c r="C23" s="51">
        <f>COUNTIFS('8月 管理表'!$H$7:$H$11,ドロップダウンリスト一覧!$A$8,'8月 管理表'!$F$7:$F$11,"&lt;&gt;対象",'8月 管理表'!$G$7:$G$11,"&lt;&gt;対象")</f>
        <v>0</v>
      </c>
      <c r="D23" s="52">
        <f>金額設定!F$10*C23</f>
        <v>0</v>
      </c>
      <c r="E23" s="51">
        <f>COUNTIFS('8月 管理表'!$H$7:$H$11,ドロップダウンリスト一覧!$A$8,'8月 管理表'!$F$7:$F$11,"&lt;&gt;対象",'8月 管理表'!$G$7:$G$11,"対象")</f>
        <v>0</v>
      </c>
      <c r="F23" s="52">
        <f>金額設定!F$10*E23</f>
        <v>0</v>
      </c>
      <c r="G23"/>
      <c r="H23"/>
    </row>
    <row r="24" spans="1:10" ht="22.05" customHeight="1">
      <c r="A24"/>
      <c r="B24" s="50" t="s">
        <v>95</v>
      </c>
      <c r="C24" s="51">
        <f>COUNTIFS('8月 管理表'!$L$7:$L$11,ドロップダウンリスト一覧!$D$3,'8月 管理表'!$G$7:$G$11,"&lt;&gt;対象")+COUNTIFS('8月 管理表'!$M$7:$M$11,ドロップダウンリスト一覧!$D$3,'8月 管理表'!$G$7:$G$11,"&lt;&gt;対象")</f>
        <v>0</v>
      </c>
      <c r="D24" s="52">
        <f>金額設定!F$11*C24</f>
        <v>0</v>
      </c>
      <c r="E24" s="51">
        <f>COUNTIFS('8月 管理表'!$L$7:$L$11,ドロップダウンリスト一覧!$D$3,'8月 管理表'!$G$7:$G$11,"対象")+COUNTIFS('8月 管理表'!$M$7:$M$11,ドロップダウンリスト一覧!$D$3,'8月 管理表'!$G$7:$G$11,"対象")</f>
        <v>0</v>
      </c>
      <c r="F24" s="52">
        <f>金額設定!F$11*E24</f>
        <v>0</v>
      </c>
      <c r="G24"/>
      <c r="H24"/>
    </row>
    <row r="25" spans="1:10" ht="22.05" customHeight="1">
      <c r="A25"/>
      <c r="B25" s="50" t="s">
        <v>145</v>
      </c>
      <c r="C25" s="51">
        <f>COUNTIFS('8月 管理表'!$L$7:$L$11,ドロップダウンリスト一覧!$D$4,'8月 管理表'!$G$7:$G$11,"&lt;&gt;対象")+COUNTIFS('8月 管理表'!$M$7:$M$11,ドロップダウンリスト一覧!$D$4,'8月 管理表'!$G$7:$G$11,"&lt;&gt;対象")</f>
        <v>0</v>
      </c>
      <c r="D25" s="52">
        <f>金額設定!F$12*C25</f>
        <v>0</v>
      </c>
      <c r="E25" s="51">
        <f>COUNTIFS('8月 管理表'!$L$7:$L$11,ドロップダウンリスト一覧!$D$4,'8月 管理表'!$G$7:$G$11,"対象")+COUNTIFS('8月 管理表'!$M$7:$M$11,ドロップダウンリスト一覧!$D$4,'8月 管理表'!$G$7:$G$11,"対象")</f>
        <v>0</v>
      </c>
      <c r="F25" s="52">
        <f>金額設定!F$12*E25</f>
        <v>0</v>
      </c>
      <c r="G25"/>
      <c r="H25"/>
    </row>
    <row r="26" spans="1:10" ht="22.05" customHeight="1">
      <c r="A26"/>
      <c r="B26" s="50" t="s">
        <v>146</v>
      </c>
      <c r="C26" s="51">
        <f>COUNTIFS('8月 管理表'!$L$7:$L$11,ドロップダウンリスト一覧!$D$5,'8月 管理表'!$G$7:$G$11,"&lt;&gt;対象")+COUNTIFS('8月 管理表'!$M$7:$M$11,ドロップダウンリスト一覧!$D$5,'8月 管理表'!$G$7:$G$11,"&lt;&gt;対象")</f>
        <v>0</v>
      </c>
      <c r="D26" s="52">
        <f>金額設定!F$13*C26</f>
        <v>0</v>
      </c>
      <c r="E26" s="51">
        <f>COUNTIFS('8月 管理表'!$L$7:$L$11,ドロップダウンリスト一覧!$D$5,'8月 管理表'!$G$7:$G$11,"対象")+COUNTIFS('8月 管理表'!$M$7:$M$11,ドロップダウンリスト一覧!$D$5,'8月 管理表'!$G$7:$G$11,"対象")</f>
        <v>0</v>
      </c>
      <c r="F26" s="52">
        <f>金額設定!F$13*E26</f>
        <v>0</v>
      </c>
      <c r="G26"/>
      <c r="H26"/>
    </row>
    <row r="27" spans="1:10" ht="22.05" customHeight="1">
      <c r="A27"/>
      <c r="B27" s="50" t="s">
        <v>147</v>
      </c>
      <c r="C27" s="51">
        <f>COUNTIFS('8月 管理表'!$L$7:$L$11,ドロップダウンリスト一覧!$D$6,'8月 管理表'!$G$7:$G$11,"&lt;&gt;対象")+COUNTIFS('8月 管理表'!$M$7:$M$11,ドロップダウンリスト一覧!$D$6,'8月 管理表'!$G$7:$G$11,"&lt;&gt;対象")</f>
        <v>0</v>
      </c>
      <c r="D27" s="52">
        <f>金額設定!F$14*C27</f>
        <v>0</v>
      </c>
      <c r="E27" s="51">
        <f>COUNTIFS('8月 管理表'!$L$7:$L$11,ドロップダウンリスト一覧!$D$6,'8月 管理表'!$G$7:$G$11,"対象")+COUNTIFS('8月 管理表'!$M$7:$M$11,ドロップダウンリスト一覧!$D$6,'8月 管理表'!$G$7:$G$11,"対象")</f>
        <v>0</v>
      </c>
      <c r="F27" s="52">
        <f>金額設定!F$14*E27</f>
        <v>0</v>
      </c>
      <c r="G27"/>
      <c r="H27"/>
    </row>
    <row r="28" spans="1:10" ht="22.05" customHeight="1">
      <c r="A28"/>
      <c r="B28" s="50" t="s">
        <v>148</v>
      </c>
      <c r="C28" s="51">
        <f>COUNTIFS('8月 管理表'!$L$7:$L$11,ドロップダウンリスト一覧!$D$7,'8月 管理表'!$G$7:$G$11,"&lt;&gt;対象")+COUNTIFS('8月 管理表'!$M$7:$M$11,ドロップダウンリスト一覧!$D$7,'8月 管理表'!$G$7:$G$11,"&lt;&gt;対象")</f>
        <v>0</v>
      </c>
      <c r="D28" s="52">
        <f>金額設定!F$15*C28</f>
        <v>0</v>
      </c>
      <c r="E28" s="51">
        <f>COUNTIFS('8月 管理表'!$L$7:$L$11,ドロップダウンリスト一覧!$D$7,'8月 管理表'!$G$7:$G$11,"対象")+COUNTIFS('8月 管理表'!$M$7:$M$11,ドロップダウンリスト一覧!$D$7,'8月 管理表'!$G$7:$G$11,"対象")</f>
        <v>0</v>
      </c>
      <c r="F28" s="52">
        <f>金額設定!F$15*E28</f>
        <v>0</v>
      </c>
      <c r="G28"/>
      <c r="H28"/>
    </row>
    <row r="29" spans="1:10" ht="22.05" customHeight="1">
      <c r="A29"/>
      <c r="B29" s="50" t="s">
        <v>149</v>
      </c>
      <c r="C29" s="51">
        <f>COUNTIFS('8月 管理表'!$L$7:$L$11,ドロップダウンリスト一覧!$D$8,'8月 管理表'!$G$7:$G$11,"&lt;&gt;対象")+COUNTIFS('8月 管理表'!$M$7:$M$11,ドロップダウンリスト一覧!$D$8,'8月 管理表'!$G$7:$G$11,"&lt;&gt;対象")</f>
        <v>0</v>
      </c>
      <c r="D29" s="52">
        <f>金額設定!F$16*C29</f>
        <v>0</v>
      </c>
      <c r="E29" s="51">
        <f>COUNTIFS('8月 管理表'!$L$7:$L$11,ドロップダウンリスト一覧!$D$8,'8月 管理表'!$G$7:$G$11,"対象")+COUNTIFS('8月 管理表'!$M$7:$M$11,ドロップダウンリスト一覧!$D$8,'8月 管理表'!$G$7:$G$11,"対象")</f>
        <v>0</v>
      </c>
      <c r="F29" s="52">
        <f>金額設定!F$16*E29</f>
        <v>0</v>
      </c>
      <c r="G29"/>
      <c r="H29"/>
    </row>
    <row r="30" spans="1:10" ht="22.05" customHeight="1">
      <c r="A30"/>
      <c r="B30" s="50" t="s">
        <v>150</v>
      </c>
      <c r="C30" s="51">
        <f>COUNTIFS('8月 管理表'!$L$7:$L$11,ドロップダウンリスト一覧!$D$9,'8月 管理表'!$G$7:$G$11,"&lt;&gt;対象")+COUNTIFS('8月 管理表'!$M$7:$M$11,ドロップダウンリスト一覧!$D$9,'8月 管理表'!$G$7:$G$11,"&lt;&gt;対象")</f>
        <v>0</v>
      </c>
      <c r="D30" s="52">
        <f>金額設定!F$17*C30</f>
        <v>0</v>
      </c>
      <c r="E30" s="51">
        <f>COUNTIFS('8月 管理表'!$L$7:$L$11,ドロップダウンリスト一覧!$D$9,'8月 管理表'!$G$7:$G$11,"対象")+COUNTIFS('8月 管理表'!$M$7:$M$11,ドロップダウンリスト一覧!$D$9,'8月 管理表'!$G$7:$G$11,"対象")</f>
        <v>0</v>
      </c>
      <c r="F30" s="52">
        <f>金額設定!F$17*E30</f>
        <v>0</v>
      </c>
      <c r="G30"/>
      <c r="H30"/>
    </row>
    <row r="31" spans="1:10" ht="22.05" customHeight="1">
      <c r="A31"/>
      <c r="B31" s="50" t="s">
        <v>151</v>
      </c>
      <c r="C31" s="51">
        <f>COUNTIFS('8月 管理表'!$L$7:$L$11,ドロップダウンリスト一覧!$D$10,'8月 管理表'!$G$7:$G$11,"&lt;&gt;対象")+COUNTIFS('8月 管理表'!$M$7:$M$11,ドロップダウンリスト一覧!$D$10,'8月 管理表'!$G$7:$G$11,"&lt;&gt;対象")</f>
        <v>0</v>
      </c>
      <c r="D31" s="52">
        <f>金額設定!F$18*C31</f>
        <v>0</v>
      </c>
      <c r="E31" s="51">
        <f>COUNTIFS('8月 管理表'!$L$7:$L$11,ドロップダウンリスト一覧!$D$10,'8月 管理表'!$G$7:$G$11,"対象")+COUNTIFS('8月 管理表'!$M$7:$M$11,ドロップダウンリスト一覧!$D$10,'8月 管理表'!$G$7:$G$11,"対象")</f>
        <v>0</v>
      </c>
      <c r="F31" s="52">
        <f>金額設定!F$18*E31</f>
        <v>0</v>
      </c>
      <c r="G31"/>
      <c r="H31"/>
    </row>
    <row r="32" spans="1:10" ht="22.05" customHeight="1">
      <c r="A32"/>
      <c r="B32" s="50" t="s">
        <v>152</v>
      </c>
      <c r="C32" s="51">
        <f>COUNTIFS('8月 管理表'!$L$7:$L$11,ドロップダウンリスト一覧!$D$11,'8月 管理表'!$G$7:$G$11,"&lt;&gt;対象")+COUNTIFS('8月 管理表'!$M$7:$M$11,ドロップダウンリスト一覧!$D$11,'8月 管理表'!$G$7:$G$11,"&lt;&gt;対象")</f>
        <v>0</v>
      </c>
      <c r="D32" s="52">
        <f>金額設定!F$19*C32</f>
        <v>0</v>
      </c>
      <c r="E32" s="51">
        <f>COUNTIFS('8月 管理表'!$L$7:$L$11,ドロップダウンリスト一覧!$D$11,'8月 管理表'!$G$7:$G$11,"対象")+COUNTIFS('8月 管理表'!$M$7:$M$11,ドロップダウンリスト一覧!$D$11,'8月 管理表'!$G$7:$G$11,"対象")</f>
        <v>0</v>
      </c>
      <c r="F32" s="52">
        <f>金額設定!F$19*E32</f>
        <v>0</v>
      </c>
      <c r="G32"/>
      <c r="H32"/>
    </row>
    <row r="33" spans="1:14" ht="22.05" customHeight="1">
      <c r="A33"/>
      <c r="B33" s="50" t="s">
        <v>153</v>
      </c>
      <c r="C33" s="51">
        <f>COUNTIFS('8月 管理表'!$L$7:$L$11,ドロップダウンリスト一覧!$D$12,'8月 管理表'!$G$7:$G$11,"&lt;&gt;対象")+COUNTIFS('8月 管理表'!$M$7:$M$11,ドロップダウンリスト一覧!$D$12,'8月 管理表'!$G$7:$G$11,"&lt;&gt;対象")</f>
        <v>0</v>
      </c>
      <c r="D33" s="52">
        <f>金額設定!F$20*C33</f>
        <v>0</v>
      </c>
      <c r="E33" s="51">
        <f>COUNTIFS('8月 管理表'!$L$7:$L$11,ドロップダウンリスト一覧!$D$12,'8月 管理表'!$G$7:$G$11,"対象")+COUNTIFS('8月 管理表'!$M$7:$M$11,ドロップダウンリスト一覧!$D$12,'8月 管理表'!$G$7:$G$11,"対象")</f>
        <v>0</v>
      </c>
      <c r="F33" s="52">
        <f>金額設定!F$20*E33</f>
        <v>0</v>
      </c>
      <c r="G33"/>
      <c r="H33"/>
    </row>
    <row r="34" spans="1:14" ht="22.05" customHeight="1">
      <c r="A34"/>
      <c r="B34" s="50" t="s">
        <v>154</v>
      </c>
      <c r="C34" s="51">
        <f>COUNTIFS('8月 管理表'!$L$7:$L$11,ドロップダウンリスト一覧!$D$13,'8月 管理表'!$G$7:$G$11,"&lt;&gt;対象")+COUNTIFS('8月 管理表'!$M$7:$M$11,ドロップダウンリスト一覧!$D$13,'8月 管理表'!$G$7:$G$11,"&lt;&gt;対象")</f>
        <v>0</v>
      </c>
      <c r="D34" s="52">
        <f>金額設定!F$21*C34</f>
        <v>0</v>
      </c>
      <c r="E34" s="51">
        <f>COUNTIFS('8月 管理表'!$L$7:$L$11,ドロップダウンリスト一覧!$D$13,'8月 管理表'!$G$7:$G$11,"対象")+COUNTIFS('8月 管理表'!$M$7:$M$11,ドロップダウンリスト一覧!$D$13,'8月 管理表'!$G$7:$G$11,"対象")</f>
        <v>0</v>
      </c>
      <c r="F34" s="52">
        <f>金額設定!F$21*E34</f>
        <v>0</v>
      </c>
      <c r="G34"/>
      <c r="H34"/>
    </row>
    <row r="35" spans="1:14" ht="22.05" customHeight="1">
      <c r="A35"/>
      <c r="B35" s="81" t="s">
        <v>155</v>
      </c>
      <c r="C35" s="82">
        <f>COUNTIFS('8月 管理表'!$H$7:$H$11,ドロップダウンリスト一覧!$A$4,'8月 管理表'!$F$7:$F$11,"対象",'8月 管理表'!$G$7:$G$11,"&lt;&gt;対象")+COUNTIFS('8月 管理表'!$H$7:$H$11,ドロップダウンリスト一覧!$A$5,'8月 管理表'!$F$7:$F$11,"対象",'8月 管理表'!$G$7:$G$11,"&lt;&gt;対象")</f>
        <v>0</v>
      </c>
      <c r="D35" s="83">
        <f>金額設定!F$22*C35</f>
        <v>0</v>
      </c>
      <c r="E35" s="82">
        <f>COUNTIFS('8月 管理表'!$H$7:$H$11,ドロップダウンリスト一覧!$A$4,'8月 管理表'!$F$7:$F$11,"対象",'8月 管理表'!$G$7:$G$11,"対象")+COUNTIFS('8月 管理表'!$H$7:$H$11,ドロップダウンリスト一覧!$A$5,'8月 管理表'!$F$7:$F$11,"対象",'8月 管理表'!$G$7:$G$11,"対象")</f>
        <v>0</v>
      </c>
      <c r="F35" s="83">
        <f>金額設定!F$22*E35</f>
        <v>0</v>
      </c>
      <c r="G35"/>
      <c r="H35"/>
    </row>
    <row r="36" spans="1:14" ht="22.05" customHeight="1">
      <c r="A36"/>
      <c r="B36" s="81" t="s">
        <v>156</v>
      </c>
      <c r="C36" s="82">
        <f>COUNTIFS('8月 管理表'!$H$7:$H$11,ドロップダウンリスト一覧!$A$6,'8月 管理表'!$F$7:$F$11,"対象",'8月 管理表'!$G$7:$G$11,"&lt;&gt;対象")+COUNTIFS('8月 管理表'!$H$7:$H$11,ドロップダウンリスト一覧!$A$7,'8月 管理表'!$F$7:$F$11,"対象",'8月 管理表'!$G$7:$G$11,"&lt;&gt;対象")+COUNTIFS('8月 管理表'!$H$7:$H$11,ドロップダウンリスト一覧!$A$8,'8月 管理表'!$F$7:$F$11,"対象",'8月 管理表'!$G$7:$G$11,"&lt;&gt;対象")</f>
        <v>0</v>
      </c>
      <c r="D36" s="83">
        <f>金額設定!F$23*C36</f>
        <v>0</v>
      </c>
      <c r="E36" s="82">
        <f>COUNTIFS('8月 管理表'!$H$7:$H$11,ドロップダウンリスト一覧!$A$6,'8月 管理表'!$F$7:$F$11,"対象",'8月 管理表'!$G$7:$G$11,"対象")+COUNTIFS('8月 管理表'!$H$7:$H$11,ドロップダウンリスト一覧!$A$7,'8月 管理表'!$F$7:$F$11,"対象",'8月 管理表'!$G$7:$G$11,"対象")+COUNTIFS('8月 管理表'!$H$7:$H$11,ドロップダウンリスト一覧!$A$8,'8月 管理表'!$F$7:$F$11,"対象",'8月 管理表'!$G$7:$G$11,"対象")</f>
        <v>0</v>
      </c>
      <c r="F36" s="83">
        <f>金額設定!F$23*E36</f>
        <v>0</v>
      </c>
      <c r="G36"/>
      <c r="H36"/>
    </row>
    <row r="37" spans="1:14" ht="22.05" customHeight="1">
      <c r="A37"/>
      <c r="B37" s="81" t="s">
        <v>157</v>
      </c>
      <c r="C37" s="84">
        <v>0</v>
      </c>
      <c r="D37" s="83">
        <f>金額設定!F$24*C37</f>
        <v>0</v>
      </c>
      <c r="E37" s="84">
        <v>0</v>
      </c>
      <c r="F37" s="83">
        <f>金額設定!F$24*E37</f>
        <v>0</v>
      </c>
      <c r="G37"/>
      <c r="H37"/>
    </row>
    <row r="38" spans="1:14" ht="22.05" customHeight="1">
      <c r="A38"/>
      <c r="B38" s="50" t="str">
        <f>金額設定!A25</f>
        <v>特定事業所加算（Ⅰ〜A）</v>
      </c>
      <c r="C38" s="51">
        <f>SUM(C19:C23)</f>
        <v>0</v>
      </c>
      <c r="D38" s="52">
        <f>金額設定!F$25*C38</f>
        <v>0</v>
      </c>
      <c r="E38" s="51">
        <f>SUM(E19:E23)</f>
        <v>0</v>
      </c>
      <c r="F38" s="52">
        <f>金額設定!F$25*E38</f>
        <v>0</v>
      </c>
      <c r="G38"/>
      <c r="H38"/>
    </row>
    <row r="39" spans="1:14" ht="24" customHeight="1">
      <c r="A39"/>
      <c r="B39" s="85" t="s">
        <v>248</v>
      </c>
      <c r="C39" s="86"/>
      <c r="D39" s="89">
        <f>ROUND(SUM(D19:D38)*金額設定!F$8, 0)</f>
        <v>0</v>
      </c>
      <c r="E39" s="87"/>
      <c r="F39" s="89">
        <f>ROUND(SUM(F19:F38)*金額設定!F$8,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COUNTIFS('8月 管理表'!$H$12:$H$14,ドロップダウンリスト一覧!$A$3,'8月 管理表'!$G$12:$G$14,"&lt;&gt;対象")</f>
        <v>0</v>
      </c>
      <c r="D44" s="52">
        <f>金額設定!F$27*C44</f>
        <v>0</v>
      </c>
      <c r="E44" s="51">
        <f>COUNTIFS('8月 管理表'!$H$12:$H$14,ドロップダウンリスト一覧!$A$3,'8月 管理表'!$G$12:$G$14,"対象")</f>
        <v>0</v>
      </c>
      <c r="F44" s="52">
        <f>金額設定!F$27*E44</f>
        <v>0</v>
      </c>
      <c r="G44"/>
      <c r="H44"/>
    </row>
    <row r="45" spans="1:14" ht="18">
      <c r="A45"/>
      <c r="B45" s="50" t="s">
        <v>215</v>
      </c>
      <c r="C45" s="51">
        <f>COUNTIFS('8月 管理表'!$H$12:$H$14,ドロップダウンリスト一覧!$A$4,'8月 管理表'!$G$12:$G$14,"&lt;&gt;対象")</f>
        <v>0</v>
      </c>
      <c r="D45" s="52">
        <f>金額設定!F$27*C45</f>
        <v>0</v>
      </c>
      <c r="E45" s="51">
        <f>COUNTIFS('8月 管理表'!$H$12:$H$14,ドロップダウンリスト一覧!$A$4,'8月 管理表'!$G$12:$G$14,"対象")</f>
        <v>0</v>
      </c>
      <c r="F45" s="52">
        <f>金額設定!F$27*E45</f>
        <v>0</v>
      </c>
      <c r="G45"/>
      <c r="H45"/>
    </row>
    <row r="46" spans="1:14" ht="18">
      <c r="A46"/>
      <c r="B46" s="50" t="s">
        <v>216</v>
      </c>
      <c r="C46" s="51">
        <f>COUNTIFS('8月 管理表'!$H$12:$H$14,ドロップダウンリスト一覧!$A$5,'8月 管理表'!$G$12:$G$14,"&lt;&gt;対象")</f>
        <v>0</v>
      </c>
      <c r="D46" s="52">
        <f>金額設定!F$27*C46</f>
        <v>0</v>
      </c>
      <c r="E46" s="51">
        <f>COUNTIFS('8月 管理表'!$H$12:$H$14,ドロップダウンリスト一覧!$A$5,'8月 管理表'!$G$12:$G$14,"対象")</f>
        <v>0</v>
      </c>
      <c r="F46" s="52">
        <f>金額設定!F$27*E46</f>
        <v>0</v>
      </c>
      <c r="G46"/>
      <c r="H46"/>
    </row>
    <row r="47" spans="1:14" ht="18">
      <c r="A47"/>
      <c r="B47" s="50" t="s">
        <v>95</v>
      </c>
      <c r="C47" s="51">
        <f>COUNTIFS('8月 管理表'!$L$12:$L$14,ドロップダウンリスト一覧!$E$3,'8月 管理表'!$G$12:$G$14,"&lt;&gt;対象")+COUNTIFS('8月 管理表'!$M$12:$M$14,ドロップダウンリスト一覧!$E$3,'8月 管理表'!$G$12:$G$14,"&lt;&gt;対象")</f>
        <v>0</v>
      </c>
      <c r="D47" s="52">
        <f>金額設定!F$28*C47</f>
        <v>0</v>
      </c>
      <c r="E47" s="51">
        <f>COUNTIFS('8月 管理表'!$L$12:$L$14,ドロップダウンリスト一覧!$E$3,'8月 管理表'!$G$12:$G$14,"対象")+COUNTIFS('8月 管理表'!$M$12:$M$14,ドロップダウンリスト一覧!$E$3,'8月 管理表'!$G$12:$G$14,"対象")</f>
        <v>0</v>
      </c>
      <c r="F47" s="52">
        <f>金額設定!F$28*E47</f>
        <v>0</v>
      </c>
      <c r="G47"/>
      <c r="H47"/>
    </row>
    <row r="48" spans="1:14" ht="18">
      <c r="A48"/>
      <c r="B48" s="50" t="s">
        <v>159</v>
      </c>
      <c r="C48" s="51">
        <f>COUNTIFS('8月 管理表'!$L$12:$L$14,ドロップダウンリスト一覧!$E$4,'8月 管理表'!$G$12:$G$14,"&lt;&gt;対象")+COUNTIFS('8月 管理表'!$M$12:$M$14,ドロップダウンリスト一覧!$E$4,'8月 管理表'!$G$12:$G$14,"&lt;&gt;対象")</f>
        <v>0</v>
      </c>
      <c r="D48" s="52">
        <f>金額設定!F$29*C48</f>
        <v>0</v>
      </c>
      <c r="E48" s="51">
        <f>COUNTIFS('8月 管理表'!$L$12:$L$14,ドロップダウンリスト一覧!$E$4,'8月 管理表'!$G$12:$G$14,"対象")+COUNTIFS('8月 管理表'!$M$12:$M$14,ドロップダウンリスト一覧!$E$4,'8月 管理表'!$G$12:$G$14,"対象")</f>
        <v>0</v>
      </c>
      <c r="F48" s="52">
        <f>金額設定!F$29*E48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金額設定!F$31*C53</f>
        <v>0</v>
      </c>
      <c r="E53" s="15">
        <v>0</v>
      </c>
      <c r="F53" s="55">
        <f>金額設定!F$31*E53</f>
        <v>0</v>
      </c>
      <c r="G53"/>
      <c r="H53"/>
    </row>
    <row r="54" spans="1:8" ht="18">
      <c r="A54"/>
      <c r="B54"/>
      <c r="C54"/>
      <c r="D54"/>
      <c r="E54"/>
      <c r="F54"/>
      <c r="G54"/>
      <c r="H54"/>
    </row>
    <row r="55" spans="1:8" ht="18">
      <c r="A55"/>
      <c r="B55" s="50" t="s">
        <v>161</v>
      </c>
      <c r="C55" s="15">
        <v>0</v>
      </c>
      <c r="D55" s="55">
        <f>金額設定!F$32*C55</f>
        <v>0</v>
      </c>
      <c r="E55" s="15">
        <v>0</v>
      </c>
      <c r="F55" s="55">
        <f>金額設定!F$32*E55</f>
        <v>0</v>
      </c>
      <c r="G55"/>
      <c r="H55"/>
    </row>
    <row r="56" spans="1:8" ht="18">
      <c r="A56"/>
      <c r="B56" s="50" t="s">
        <v>162</v>
      </c>
      <c r="C56" s="15">
        <v>0</v>
      </c>
      <c r="D56" s="55">
        <f>金額設定!F$33*C56</f>
        <v>0</v>
      </c>
      <c r="E56" s="15">
        <v>0</v>
      </c>
      <c r="F56" s="55">
        <f>金額設定!F$33*E56</f>
        <v>0</v>
      </c>
      <c r="G56"/>
      <c r="H56"/>
    </row>
    <row r="57" spans="1:8" ht="18">
      <c r="A57"/>
      <c r="B57" s="50" t="s">
        <v>163</v>
      </c>
      <c r="C57" s="15">
        <v>0</v>
      </c>
      <c r="D57" s="55">
        <f>金額設定!F$34*C57</f>
        <v>0</v>
      </c>
      <c r="E57" s="15">
        <v>0</v>
      </c>
      <c r="F57" s="55">
        <f>金額設定!F$34*E57</f>
        <v>0</v>
      </c>
      <c r="G57"/>
      <c r="H57"/>
    </row>
    <row r="58" spans="1:8" ht="18">
      <c r="A58"/>
      <c r="B58" s="50" t="s">
        <v>164</v>
      </c>
      <c r="C58" s="15">
        <v>0</v>
      </c>
      <c r="D58" s="55">
        <f>金額設定!F$35*C58</f>
        <v>0</v>
      </c>
      <c r="E58" s="15">
        <v>0</v>
      </c>
      <c r="F58" s="55">
        <f>金額設定!F$35*E58</f>
        <v>0</v>
      </c>
      <c r="G58"/>
      <c r="H58"/>
    </row>
    <row r="59" spans="1:8" ht="18">
      <c r="A59"/>
      <c r="B59" s="50" t="s">
        <v>165</v>
      </c>
      <c r="C59" s="15">
        <v>0</v>
      </c>
      <c r="D59" s="55">
        <f>金額設定!F$36*C59</f>
        <v>0</v>
      </c>
      <c r="E59" s="15">
        <v>0</v>
      </c>
      <c r="F59" s="55">
        <f>金額設定!F$36*E59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A3D7qzoNcqUnfwm6Zm2gzGPLM2G9bedvfQHlJBfkUR7GoCWRb3lJ8KdRC2/++oDA67Gg6dXleYGvyfYcMWB1Sw==" saltValue="bxGWl+AozyuF04HHaEi4og=="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147" priority="3" stopIfTrue="1">
      <formula>AND($D19=0,$F19=0)</formula>
    </cfRule>
  </conditionalFormatting>
  <conditionalFormatting sqref="C44:F48">
    <cfRule type="expression" dxfId="146" priority="7" stopIfTrue="1">
      <formula>AND($D44=0,$F44=0)</formula>
    </cfRule>
  </conditionalFormatting>
  <conditionalFormatting sqref="E17">
    <cfRule type="expression" dxfId="145" priority="2" stopIfTrue="1">
      <formula>$E17="月遅れあり"</formula>
    </cfRule>
  </conditionalFormatting>
  <conditionalFormatting sqref="E42">
    <cfRule type="expression" dxfId="144" priority="5" stopIfTrue="1">
      <formula>$E42="月遅れ該当なし"</formula>
    </cfRule>
    <cfRule type="expression" dxfId="143" priority="6" stopIfTrue="1">
      <formula>$E42="月遅れあり"</formula>
    </cfRule>
  </conditionalFormatting>
  <conditionalFormatting sqref="E51">
    <cfRule type="expression" dxfId="142" priority="8" stopIfTrue="1">
      <formula>$E51="月遅れ該当なし"</formula>
    </cfRule>
    <cfRule type="expression" dxfId="141" priority="9" stopIfTrue="1">
      <formula>$E51="月遅れあり"</formula>
    </cfRule>
  </conditionalFormatting>
  <conditionalFormatting sqref="E17:F17">
    <cfRule type="expression" dxfId="140" priority="1" stopIfTrue="1">
      <formula>$E17="月遅れ該当なし"</formula>
    </cfRule>
  </conditionalFormatting>
  <pageMargins left="0.7" right="0.7" top="0.75" bottom="0.75" header="0.3" footer="0.3"/>
  <pageSetup paperSize="9" scale="36"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63FF6-67AA-46B4-81D5-7F18700588C5}">
  <sheetPr codeName="Sheet12">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"令和"&amp;使用年度&amp;"年9月分"</f>
        <v>令和8年9月分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6"/>
      <c r="AK7" s="301"/>
      <c r="AL7" s="308"/>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5"/>
      <c r="AK8" s="321"/>
      <c r="AL8" s="327"/>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5"/>
      <c r="AK9" s="321"/>
      <c r="AL9" s="327"/>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5"/>
      <c r="AK10" s="321"/>
      <c r="AL10" s="327"/>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5"/>
      <c r="AK11" s="321"/>
      <c r="AL11" s="327"/>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6"/>
      <c r="AK12" s="301"/>
      <c r="AL12" s="308"/>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5"/>
      <c r="AK13" s="334"/>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5"/>
      <c r="AK14" s="321"/>
      <c r="AL14" s="327"/>
      <c r="AM14" s="326"/>
      <c r="AN14" s="323"/>
      <c r="AO14" s="327"/>
      <c r="AP14" s="328"/>
      <c r="AQ14" s="326"/>
      <c r="AR14" s="328"/>
      <c r="AS14" s="322"/>
      <c r="AT14" s="418"/>
      <c r="AU14" s="419"/>
    </row>
  </sheetData>
  <sheetProtection algorithmName="SHA-512" hashValue="S2nMjHBZuB/aYmw2bgU1+dmkUaM9vWdv+/V3oA83b0cOQ8ywld9b064W/yhTJYzV3/UfExr1zz7b+EwMqnG5jA==" saltValue="g4LNuI9qcLnSc4OcQQn/nQ==" spinCount="100000" sheet="1" scenarios="1" autoFilter="0"/>
  <mergeCells count="38">
    <mergeCell ref="AT12:AU12"/>
    <mergeCell ref="AT13:AU13"/>
    <mergeCell ref="AT14:AU14"/>
    <mergeCell ref="AT10:AU10"/>
    <mergeCell ref="AT11:AU11"/>
    <mergeCell ref="O4:P4"/>
    <mergeCell ref="Q4:R4"/>
    <mergeCell ref="S4:V4"/>
    <mergeCell ref="AT5:AU5"/>
    <mergeCell ref="AT6:AU6"/>
    <mergeCell ref="W4:AA4"/>
    <mergeCell ref="AT7:AU7"/>
    <mergeCell ref="AT8:AU8"/>
    <mergeCell ref="AT9:AU9"/>
    <mergeCell ref="N5:P5"/>
    <mergeCell ref="Q5:R5"/>
    <mergeCell ref="S5:AS5"/>
    <mergeCell ref="A7:A11"/>
    <mergeCell ref="A12:A14"/>
    <mergeCell ref="O1:P1"/>
    <mergeCell ref="Q1:R1"/>
    <mergeCell ref="S1:V1"/>
    <mergeCell ref="O2:P2"/>
    <mergeCell ref="Q2:R2"/>
    <mergeCell ref="S2:V2"/>
    <mergeCell ref="O3:P3"/>
    <mergeCell ref="Q3:R3"/>
    <mergeCell ref="S3:V3"/>
    <mergeCell ref="K1:L4"/>
    <mergeCell ref="F5:G5"/>
    <mergeCell ref="H5:K5"/>
    <mergeCell ref="L5:M5"/>
    <mergeCell ref="A2:C2"/>
    <mergeCell ref="A3:C3"/>
    <mergeCell ref="A5:A6"/>
    <mergeCell ref="B5:B6"/>
    <mergeCell ref="C5:E5"/>
    <mergeCell ref="A4:C4"/>
  </mergeCells>
  <phoneticPr fontId="2"/>
  <conditionalFormatting sqref="C7:C14">
    <cfRule type="expression" dxfId="139" priority="235">
      <formula>H7=3</formula>
    </cfRule>
    <cfRule type="expression" dxfId="138" priority="236">
      <formula>H7=4</formula>
    </cfRule>
    <cfRule type="expression" dxfId="137" priority="237">
      <formula>H7=5</formula>
    </cfRule>
  </conditionalFormatting>
  <conditionalFormatting sqref="D7:D14">
    <cfRule type="expression" dxfId="136" priority="11">
      <formula>MONTH(D7)=MONTH(TODAY())</formula>
    </cfRule>
  </conditionalFormatting>
  <conditionalFormatting sqref="E7:E14">
    <cfRule type="cellIs" dxfId="135" priority="13" operator="lessThanOrEqual">
      <formula>64</formula>
    </cfRule>
    <cfRule type="containsErrors" dxfId="134" priority="202" stopIfTrue="1">
      <formula>ISERROR(E7)</formula>
    </cfRule>
  </conditionalFormatting>
  <conditionalFormatting sqref="F7:AU14 C7:D14">
    <cfRule type="expression" dxfId="133" priority="201">
      <formula>MOD(ROW(),2)=0</formula>
    </cfRule>
  </conditionalFormatting>
  <conditionalFormatting sqref="H7:H14">
    <cfRule type="cellIs" dxfId="132" priority="203" stopIfTrue="1" operator="greaterThan">
      <formula>2</formula>
    </cfRule>
  </conditionalFormatting>
  <conditionalFormatting sqref="I7:I14">
    <cfRule type="cellIs" dxfId="131" priority="15" operator="greaterThanOrEqual">
      <formula>2</formula>
    </cfRule>
  </conditionalFormatting>
  <conditionalFormatting sqref="K7:K14 N7:N14">
    <cfRule type="timePeriod" dxfId="130" priority="14" timePeriod="lastMonth">
      <formula>AND(MONTH(K7)=MONTH(EDATE(TODAY(),0-1)),YEAR(K7)=YEAR(EDATE(TODAY(),0-1)))</formula>
    </cfRule>
    <cfRule type="timePeriod" dxfId="129" priority="16" timePeriod="nextMonth">
      <formula>AND(MONTH(K7)=MONTH(EDATE(TODAY(),0+1)),YEAR(K7)=YEAR(EDATE(TODAY(),0+1)))</formula>
    </cfRule>
    <cfRule type="timePeriod" dxfId="12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91052964-2892-4A4D-A77E-F950AED2A27B}">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AD9E63F5-1183-4458-B3B4-E159BAED30BE}">
      <formula1>1</formula1>
      <formula2>31</formula2>
    </dataValidation>
    <dataValidation allowBlank="1" showInputMessage="1" showErrorMessage="1" promptTitle="生年月日の入力" prompt="西暦でも和暦でも入力できます_x000a_（例：2000/4/1 または 令和7年3月15日）" sqref="D7:D14" xr:uid="{A7A7186D-8F0F-411A-A6BE-28B90EDD8FDD}"/>
  </dataValidations>
  <hyperlinks>
    <hyperlink ref="A4:C4" r:id="rId1" display="※解説記事はこちら" xr:uid="{339F8B48-4D14-441A-B4ED-AFE5A49EEBCE}"/>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C11FA3A7-D8CC-49AE-9851-46A50F22D006}">
          <x14:formula1>
            <xm:f>ドロップダウンリスト一覧!$A$4:$A$8</xm:f>
          </x14:formula1>
          <xm:sqref>H7:H11</xm:sqref>
        </x14:dataValidation>
        <x14:dataValidation type="list" allowBlank="1" showInputMessage="1" showErrorMessage="1" xr:uid="{50AF1FEB-3B19-42AC-8819-2296B54DE1EA}">
          <x14:formula1>
            <xm:f>ドロップダウンリスト一覧!$E$3:$E$4</xm:f>
          </x14:formula1>
          <xm:sqref>L12:M14</xm:sqref>
        </x14:dataValidation>
        <x14:dataValidation type="list" allowBlank="1" showInputMessage="1" xr:uid="{7FCF46DB-1C81-4A88-85B9-49481B652866}">
          <x14:formula1>
            <xm:f>ドロップダウンリスト一覧!$A$3:$A$5</xm:f>
          </x14:formula1>
          <xm:sqref>H12:H14</xm:sqref>
        </x14:dataValidation>
        <x14:dataValidation type="list" allowBlank="1" showInputMessage="1" showErrorMessage="1" xr:uid="{5F8D5A50-4ADC-4D70-A16E-6E50643A1B4D}">
          <x14:formula1>
            <xm:f>ドロップダウンリスト一覧!$D$3:$D$13</xm:f>
          </x14:formula1>
          <xm:sqref>L7:M11</xm:sqref>
        </x14:dataValidation>
        <x14:dataValidation type="list" allowBlank="1" showInputMessage="1" showErrorMessage="1" xr:uid="{CAEB3A2E-FE66-4770-ADF7-8295412FC7A4}">
          <x14:formula1>
            <xm:f>ドロップダウンリスト一覧!$F$3:$F$3</xm:f>
          </x14:formula1>
          <xm:sqref>F7:F11 G7:H14</xm:sqref>
        </x14:dataValidation>
        <x14:dataValidation type="list" allowBlank="1" showInputMessage="1" showErrorMessage="1" xr:uid="{DBCF4A9D-281D-4BFD-806F-61FD895D1814}">
          <x14:formula1>
            <xm:f>ドロップダウンリスト一覧!$B$3:$B$6</xm:f>
          </x14:formula1>
          <xm:sqref>I7:I14</xm:sqref>
        </x14:dataValidation>
        <x14:dataValidation type="list" allowBlank="1" showInputMessage="1" showErrorMessage="1" xr:uid="{B4FAA64B-8665-4F54-A038-5CFB1207A249}">
          <x14:formula1>
            <xm:f>ドロップダウンリスト一覧!$C$3</xm:f>
          </x14:formula1>
          <xm:sqref>O7:P14 R7:R14</xm:sqref>
        </x14:dataValidation>
        <x14:dataValidation type="list" allowBlank="1" showInputMessage="1" showErrorMessage="1" xr:uid="{4B325F1B-1A3A-4BE4-AB47-B64BF1F76CB5}">
          <x14:formula1>
            <xm:f>ドロップダウンリスト一覧!$C$3:$C$5</xm:f>
          </x14:formula1>
          <xm:sqref>AM7:AM14 AQ7:AQ14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766A-80AC-42F7-8D9D-16EEFA07EE0F}">
  <sheetPr codeName="Sheet13">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"令和"&amp;使用年度&amp;"年9月　月間売上表"</f>
        <v>令和8年9月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COUNTIFS('9月 管理表'!$H$7:$H$11,ドロップダウンリスト一覧!$A$4,'9月 管理表'!$F$7:$F$11,"&lt;&gt;対象",'9月 管理表'!$G$7:$G$11,"&lt;&gt;対象")</f>
        <v>0</v>
      </c>
      <c r="D19" s="52">
        <f>金額設定!G$9*C19</f>
        <v>0</v>
      </c>
      <c r="E19" s="51">
        <f>COUNTIFS('9月 管理表'!$H$7:$H$11,ドロップダウンリスト一覧!$A$4,'9月 管理表'!$F$7:$F$11,"&lt;&gt;対象",'9月 管理表'!$G$7:$G$11,"対象")</f>
        <v>0</v>
      </c>
      <c r="F19" s="52">
        <f>金額設定!G$9*E19</f>
        <v>0</v>
      </c>
      <c r="G19"/>
      <c r="H19"/>
    </row>
    <row r="20" spans="1:10" ht="22.05" customHeight="1">
      <c r="A20"/>
      <c r="B20" s="50" t="s">
        <v>209</v>
      </c>
      <c r="C20" s="51">
        <f>COUNTIFS('9月 管理表'!$H$7:$H$11,ドロップダウンリスト一覧!$A$5,'9月 管理表'!$F$7:$F$11,"&lt;&gt;対象",'9月 管理表'!$G$7:$G$11,"&lt;&gt;対象")</f>
        <v>0</v>
      </c>
      <c r="D20" s="52">
        <f>金額設定!G$9*C20</f>
        <v>0</v>
      </c>
      <c r="E20" s="51">
        <f>COUNTIFS('9月 管理表'!$H$7:$H$11,ドロップダウンリスト一覧!$A$5,'9月 管理表'!$F$7:$F$11,"&lt;&gt;対象",'9月 管理表'!$G$7:$G$11,"対象")</f>
        <v>0</v>
      </c>
      <c r="F20" s="52">
        <f>金額設定!G$9*E20</f>
        <v>0</v>
      </c>
      <c r="G20"/>
      <c r="H20"/>
    </row>
    <row r="21" spans="1:10" ht="22.05" customHeight="1">
      <c r="A21"/>
      <c r="B21" s="50" t="s">
        <v>210</v>
      </c>
      <c r="C21" s="51">
        <f>COUNTIFS('9月 管理表'!$H$7:$H$11,ドロップダウンリスト一覧!$A$6,'9月 管理表'!$F$7:$F$11,"&lt;&gt;対象",'9月 管理表'!$G$7:$G$11,"&lt;&gt;対象")</f>
        <v>0</v>
      </c>
      <c r="D21" s="52">
        <f>金額設定!G$10*C21</f>
        <v>0</v>
      </c>
      <c r="E21" s="51">
        <f>COUNTIFS('9月 管理表'!$H$7:$H$11,ドロップダウンリスト一覧!$A$6,'9月 管理表'!$F$7:$F$11,"&lt;&gt;対象",'9月 管理表'!$G$7:$G$11,"対象")</f>
        <v>0</v>
      </c>
      <c r="F21" s="52">
        <f>金額設定!G$10*E21</f>
        <v>0</v>
      </c>
      <c r="G21"/>
      <c r="H21"/>
    </row>
    <row r="22" spans="1:10" ht="22.05" customHeight="1">
      <c r="A22"/>
      <c r="B22" s="50" t="s">
        <v>211</v>
      </c>
      <c r="C22" s="51">
        <f>COUNTIFS('9月 管理表'!$H$7:$H$11,ドロップダウンリスト一覧!$A$7,'9月 管理表'!$F$7:$F$11,"&lt;&gt;対象",'9月 管理表'!$G$7:$G$11,"&lt;&gt;対象")</f>
        <v>0</v>
      </c>
      <c r="D22" s="52">
        <f>金額設定!G$10*C22</f>
        <v>0</v>
      </c>
      <c r="E22" s="51">
        <f>COUNTIFS('9月 管理表'!$H$7:$H$11,ドロップダウンリスト一覧!$A$7,'9月 管理表'!$F$7:$F$11,"&lt;&gt;対象",'9月 管理表'!$G$7:$G$11,"対象")</f>
        <v>0</v>
      </c>
      <c r="F22" s="52">
        <f>金額設定!G$10*E22</f>
        <v>0</v>
      </c>
      <c r="G22"/>
      <c r="H22"/>
    </row>
    <row r="23" spans="1:10" ht="22.05" customHeight="1">
      <c r="A23"/>
      <c r="B23" s="50" t="s">
        <v>212</v>
      </c>
      <c r="C23" s="51">
        <f>COUNTIFS('9月 管理表'!$H$7:$H$11,ドロップダウンリスト一覧!$A$8,'9月 管理表'!$F$7:$F$11,"&lt;&gt;対象",'9月 管理表'!$G$7:$G$11,"&lt;&gt;対象")</f>
        <v>0</v>
      </c>
      <c r="D23" s="52">
        <f>金額設定!G$10*C23</f>
        <v>0</v>
      </c>
      <c r="E23" s="51">
        <f>COUNTIFS('9月 管理表'!$H$7:$H$11,ドロップダウンリスト一覧!$A$8,'9月 管理表'!$F$7:$F$11,"&lt;&gt;対象",'9月 管理表'!$G$7:$G$11,"対象")</f>
        <v>0</v>
      </c>
      <c r="F23" s="52">
        <f>金額設定!G$10*E23</f>
        <v>0</v>
      </c>
      <c r="G23"/>
      <c r="H23"/>
    </row>
    <row r="24" spans="1:10" ht="22.05" customHeight="1">
      <c r="A24"/>
      <c r="B24" s="50" t="s">
        <v>95</v>
      </c>
      <c r="C24" s="51">
        <f>COUNTIFS('9月 管理表'!$L$7:$L$11,ドロップダウンリスト一覧!$D$3,'9月 管理表'!$G$7:$G$11,"&lt;&gt;対象")+COUNTIFS('9月 管理表'!$M$7:$M$11,ドロップダウンリスト一覧!$D$3,'9月 管理表'!$G$7:$G$11,"&lt;&gt;対象")</f>
        <v>0</v>
      </c>
      <c r="D24" s="52">
        <f>金額設定!G$11*C24</f>
        <v>0</v>
      </c>
      <c r="E24" s="51">
        <f>COUNTIFS('9月 管理表'!$L$7:$L$11,ドロップダウンリスト一覧!$D$3,'9月 管理表'!$G$7:$G$11,"対象")+COUNTIFS('9月 管理表'!$M$7:$M$11,ドロップダウンリスト一覧!$D$3,'9月 管理表'!$G$7:$G$11,"対象")</f>
        <v>0</v>
      </c>
      <c r="F24" s="52">
        <f>金額設定!G$11*E24</f>
        <v>0</v>
      </c>
      <c r="G24"/>
      <c r="H24"/>
    </row>
    <row r="25" spans="1:10" ht="22.05" customHeight="1">
      <c r="A25"/>
      <c r="B25" s="50" t="s">
        <v>145</v>
      </c>
      <c r="C25" s="51">
        <f>COUNTIFS('9月 管理表'!$L$7:$L$11,ドロップダウンリスト一覧!$D$4,'9月 管理表'!$G$7:$G$11,"&lt;&gt;対象")+COUNTIFS('9月 管理表'!$M$7:$M$11,ドロップダウンリスト一覧!$D$4,'9月 管理表'!$G$7:$G$11,"&lt;&gt;対象")</f>
        <v>0</v>
      </c>
      <c r="D25" s="52">
        <f>金額設定!G$12*C25</f>
        <v>0</v>
      </c>
      <c r="E25" s="51">
        <f>COUNTIFS('9月 管理表'!$L$7:$L$11,ドロップダウンリスト一覧!$D$4,'9月 管理表'!$G$7:$G$11,"対象")+COUNTIFS('9月 管理表'!$M$7:$M$11,ドロップダウンリスト一覧!$D$4,'9月 管理表'!$G$7:$G$11,"対象")</f>
        <v>0</v>
      </c>
      <c r="F25" s="52">
        <f>金額設定!G$12*E25</f>
        <v>0</v>
      </c>
      <c r="G25"/>
      <c r="H25"/>
    </row>
    <row r="26" spans="1:10" ht="22.05" customHeight="1">
      <c r="A26"/>
      <c r="B26" s="50" t="s">
        <v>146</v>
      </c>
      <c r="C26" s="51">
        <f>COUNTIFS('9月 管理表'!$L$7:$L$11,ドロップダウンリスト一覧!$D$5,'9月 管理表'!$G$7:$G$11,"&lt;&gt;対象")+COUNTIFS('9月 管理表'!$M$7:$M$11,ドロップダウンリスト一覧!$D$5,'9月 管理表'!$G$7:$G$11,"&lt;&gt;対象")</f>
        <v>0</v>
      </c>
      <c r="D26" s="52">
        <f>金額設定!G$13*C26</f>
        <v>0</v>
      </c>
      <c r="E26" s="51">
        <f>COUNTIFS('9月 管理表'!$L$7:$L$11,ドロップダウンリスト一覧!$D$5,'9月 管理表'!$G$7:$G$11,"対象")+COUNTIFS('9月 管理表'!$M$7:$M$11,ドロップダウンリスト一覧!$D$5,'9月 管理表'!$G$7:$G$11,"対象")</f>
        <v>0</v>
      </c>
      <c r="F26" s="52">
        <f>金額設定!G$13*E26</f>
        <v>0</v>
      </c>
      <c r="G26"/>
      <c r="H26"/>
    </row>
    <row r="27" spans="1:10" ht="22.05" customHeight="1">
      <c r="A27"/>
      <c r="B27" s="50" t="s">
        <v>147</v>
      </c>
      <c r="C27" s="51">
        <f>COUNTIFS('9月 管理表'!$L$7:$L$11,ドロップダウンリスト一覧!$D$6,'9月 管理表'!$G$7:$G$11,"&lt;&gt;対象")+COUNTIFS('9月 管理表'!$M$7:$M$11,ドロップダウンリスト一覧!$D$6,'9月 管理表'!$G$7:$G$11,"&lt;&gt;対象")</f>
        <v>0</v>
      </c>
      <c r="D27" s="52">
        <f>金額設定!G$14*C27</f>
        <v>0</v>
      </c>
      <c r="E27" s="51">
        <f>COUNTIFS('9月 管理表'!$L$7:$L$11,ドロップダウンリスト一覧!$D$6,'9月 管理表'!$G$7:$G$11,"対象")+COUNTIFS('9月 管理表'!$M$7:$M$11,ドロップダウンリスト一覧!$D$6,'9月 管理表'!$G$7:$G$11,"対象")</f>
        <v>0</v>
      </c>
      <c r="F27" s="52">
        <f>金額設定!G$14*E27</f>
        <v>0</v>
      </c>
      <c r="G27"/>
      <c r="H27"/>
    </row>
    <row r="28" spans="1:10" ht="22.05" customHeight="1">
      <c r="A28"/>
      <c r="B28" s="50" t="s">
        <v>148</v>
      </c>
      <c r="C28" s="51">
        <f>COUNTIFS('9月 管理表'!$L$7:$L$11,ドロップダウンリスト一覧!$D$7,'9月 管理表'!$G$7:$G$11,"&lt;&gt;対象")+COUNTIFS('9月 管理表'!$M$7:$M$11,ドロップダウンリスト一覧!$D$7,'9月 管理表'!$G$7:$G$11,"&lt;&gt;対象")</f>
        <v>0</v>
      </c>
      <c r="D28" s="52">
        <f>金額設定!G$15*C28</f>
        <v>0</v>
      </c>
      <c r="E28" s="51">
        <f>COUNTIFS('9月 管理表'!$L$7:$L$11,ドロップダウンリスト一覧!$D$7,'9月 管理表'!$G$7:$G$11,"対象")+COUNTIFS('9月 管理表'!$M$7:$M$11,ドロップダウンリスト一覧!$D$7,'9月 管理表'!$G$7:$G$11,"対象")</f>
        <v>0</v>
      </c>
      <c r="F28" s="52">
        <f>金額設定!G$15*E28</f>
        <v>0</v>
      </c>
      <c r="G28"/>
      <c r="H28"/>
    </row>
    <row r="29" spans="1:10" ht="22.05" customHeight="1">
      <c r="A29"/>
      <c r="B29" s="50" t="s">
        <v>149</v>
      </c>
      <c r="C29" s="51">
        <f>COUNTIFS('9月 管理表'!$L$7:$L$11,ドロップダウンリスト一覧!$D$8,'9月 管理表'!$G$7:$G$11,"&lt;&gt;対象")+COUNTIFS('9月 管理表'!$M$7:$M$11,ドロップダウンリスト一覧!$D$8,'9月 管理表'!$G$7:$G$11,"&lt;&gt;対象")</f>
        <v>0</v>
      </c>
      <c r="D29" s="52">
        <f>金額設定!G$16*C29</f>
        <v>0</v>
      </c>
      <c r="E29" s="51">
        <f>COUNTIFS('9月 管理表'!$L$7:$L$11,ドロップダウンリスト一覧!$D$8,'9月 管理表'!$G$7:$G$11,"対象")+COUNTIFS('9月 管理表'!$M$7:$M$11,ドロップダウンリスト一覧!$D$8,'9月 管理表'!$G$7:$G$11,"対象")</f>
        <v>0</v>
      </c>
      <c r="F29" s="52">
        <f>金額設定!G$16*E29</f>
        <v>0</v>
      </c>
      <c r="G29"/>
      <c r="H29"/>
    </row>
    <row r="30" spans="1:10" ht="22.05" customHeight="1">
      <c r="A30"/>
      <c r="B30" s="50" t="s">
        <v>150</v>
      </c>
      <c r="C30" s="51">
        <f>COUNTIFS('9月 管理表'!$L$7:$L$11,ドロップダウンリスト一覧!$D$9,'9月 管理表'!$G$7:$G$11,"&lt;&gt;対象")+COUNTIFS('9月 管理表'!$M$7:$M$11,ドロップダウンリスト一覧!$D$9,'9月 管理表'!$G$7:$G$11,"&lt;&gt;対象")</f>
        <v>0</v>
      </c>
      <c r="D30" s="52">
        <f>金額設定!G$17*C30</f>
        <v>0</v>
      </c>
      <c r="E30" s="51">
        <f>COUNTIFS('9月 管理表'!$L$7:$L$11,ドロップダウンリスト一覧!$D$9,'9月 管理表'!$G$7:$G$11,"対象")+COUNTIFS('9月 管理表'!$M$7:$M$11,ドロップダウンリスト一覧!$D$9,'9月 管理表'!$G$7:$G$11,"対象")</f>
        <v>0</v>
      </c>
      <c r="F30" s="52">
        <f>金額設定!G$17*E30</f>
        <v>0</v>
      </c>
      <c r="G30"/>
      <c r="H30"/>
    </row>
    <row r="31" spans="1:10" ht="22.05" customHeight="1">
      <c r="A31"/>
      <c r="B31" s="50" t="s">
        <v>151</v>
      </c>
      <c r="C31" s="51">
        <f>COUNTIFS('9月 管理表'!$L$7:$L$11,ドロップダウンリスト一覧!$D$10,'9月 管理表'!$G$7:$G$11,"&lt;&gt;対象")+COUNTIFS('9月 管理表'!$M$7:$M$11,ドロップダウンリスト一覧!$D$10,'9月 管理表'!$G$7:$G$11,"&lt;&gt;対象")</f>
        <v>0</v>
      </c>
      <c r="D31" s="52">
        <f>金額設定!G$18*C31</f>
        <v>0</v>
      </c>
      <c r="E31" s="51">
        <f>COUNTIFS('9月 管理表'!$L$7:$L$11,ドロップダウンリスト一覧!$D$10,'9月 管理表'!$G$7:$G$11,"対象")+COUNTIFS('9月 管理表'!$M$7:$M$11,ドロップダウンリスト一覧!$D$10,'9月 管理表'!$G$7:$G$11,"対象")</f>
        <v>0</v>
      </c>
      <c r="F31" s="52">
        <f>金額設定!G$18*E31</f>
        <v>0</v>
      </c>
      <c r="G31"/>
      <c r="H31"/>
    </row>
    <row r="32" spans="1:10" ht="22.05" customHeight="1">
      <c r="A32"/>
      <c r="B32" s="50" t="s">
        <v>152</v>
      </c>
      <c r="C32" s="51">
        <f>COUNTIFS('9月 管理表'!$L$7:$L$11,ドロップダウンリスト一覧!$D$11,'9月 管理表'!$G$7:$G$11,"&lt;&gt;対象")+COUNTIFS('9月 管理表'!$M$7:$M$11,ドロップダウンリスト一覧!$D$11,'9月 管理表'!$G$7:$G$11,"&lt;&gt;対象")</f>
        <v>0</v>
      </c>
      <c r="D32" s="52">
        <f>金額設定!G$19*C32</f>
        <v>0</v>
      </c>
      <c r="E32" s="51">
        <f>COUNTIFS('9月 管理表'!$L$7:$L$11,ドロップダウンリスト一覧!$D$11,'9月 管理表'!$G$7:$G$11,"対象")+COUNTIFS('9月 管理表'!$M$7:$M$11,ドロップダウンリスト一覧!$D$11,'9月 管理表'!$G$7:$G$11,"対象")</f>
        <v>0</v>
      </c>
      <c r="F32" s="52">
        <f>金額設定!G$19*E32</f>
        <v>0</v>
      </c>
      <c r="G32"/>
      <c r="H32"/>
    </row>
    <row r="33" spans="1:14" ht="22.05" customHeight="1">
      <c r="A33"/>
      <c r="B33" s="50" t="s">
        <v>153</v>
      </c>
      <c r="C33" s="51">
        <f>COUNTIFS('9月 管理表'!$L$7:$L$11,ドロップダウンリスト一覧!$D$12,'9月 管理表'!$G$7:$G$11,"&lt;&gt;対象")+COUNTIFS('9月 管理表'!$M$7:$M$11,ドロップダウンリスト一覧!$D$12,'9月 管理表'!$G$7:$G$11,"&lt;&gt;対象")</f>
        <v>0</v>
      </c>
      <c r="D33" s="52">
        <f>金額設定!G$20*C33</f>
        <v>0</v>
      </c>
      <c r="E33" s="51">
        <f>COUNTIFS('9月 管理表'!$L$7:$L$11,ドロップダウンリスト一覧!$D$12,'9月 管理表'!$G$7:$G$11,"対象")+COUNTIFS('9月 管理表'!$M$7:$M$11,ドロップダウンリスト一覧!$D$12,'9月 管理表'!$G$7:$G$11,"対象")</f>
        <v>0</v>
      </c>
      <c r="F33" s="52">
        <f>金額設定!G$20*E33</f>
        <v>0</v>
      </c>
      <c r="G33"/>
      <c r="H33"/>
    </row>
    <row r="34" spans="1:14" ht="22.05" customHeight="1">
      <c r="A34"/>
      <c r="B34" s="50" t="s">
        <v>154</v>
      </c>
      <c r="C34" s="51">
        <f>COUNTIFS('9月 管理表'!$L$7:$L$11,ドロップダウンリスト一覧!$D$13,'9月 管理表'!$G$7:$G$11,"&lt;&gt;対象")+COUNTIFS('9月 管理表'!$M$7:$M$11,ドロップダウンリスト一覧!$D$13,'9月 管理表'!$G$7:$G$11,"&lt;&gt;対象")</f>
        <v>0</v>
      </c>
      <c r="D34" s="52">
        <f>金額設定!G$21*C34</f>
        <v>0</v>
      </c>
      <c r="E34" s="51">
        <f>COUNTIFS('9月 管理表'!$L$7:$L$11,ドロップダウンリスト一覧!$D$13,'9月 管理表'!$G$7:$G$11,"対象")+COUNTIFS('9月 管理表'!$M$7:$M$11,ドロップダウンリスト一覧!$D$13,'9月 管理表'!$G$7:$G$11,"対象")</f>
        <v>0</v>
      </c>
      <c r="F34" s="52">
        <f>金額設定!G$21*E34</f>
        <v>0</v>
      </c>
      <c r="G34"/>
      <c r="H34"/>
    </row>
    <row r="35" spans="1:14" ht="22.05" customHeight="1">
      <c r="A35"/>
      <c r="B35" s="81" t="s">
        <v>155</v>
      </c>
      <c r="C35" s="82">
        <f>COUNTIFS('9月 管理表'!$H$7:$H$11,ドロップダウンリスト一覧!$A$4,'9月 管理表'!$F$7:$F$11,"対象",'9月 管理表'!$G$7:$G$11,"&lt;&gt;対象")+COUNTIFS('9月 管理表'!$H$7:$H$11,ドロップダウンリスト一覧!$A$5,'9月 管理表'!$F$7:$F$11,"対象",'9月 管理表'!$G$7:$G$11,"&lt;&gt;対象")</f>
        <v>0</v>
      </c>
      <c r="D35" s="83">
        <f>金額設定!G$22*C35</f>
        <v>0</v>
      </c>
      <c r="E35" s="82">
        <f>COUNTIFS('9月 管理表'!$H$7:$H$11,ドロップダウンリスト一覧!$A$4,'9月 管理表'!$F$7:$F$11,"対象",'9月 管理表'!$G$7:$G$11,"対象")+COUNTIFS('9月 管理表'!$H$7:$H$11,ドロップダウンリスト一覧!$A$5,'9月 管理表'!$F$7:$F$11,"対象",'9月 管理表'!$G$7:$G$11,"対象")</f>
        <v>0</v>
      </c>
      <c r="F35" s="83">
        <f>金額設定!G$22*E35</f>
        <v>0</v>
      </c>
      <c r="G35"/>
      <c r="H35"/>
    </row>
    <row r="36" spans="1:14" ht="22.05" customHeight="1">
      <c r="A36"/>
      <c r="B36" s="81" t="s">
        <v>156</v>
      </c>
      <c r="C36" s="82">
        <f>COUNTIFS('9月 管理表'!$H$7:$H$11,ドロップダウンリスト一覧!$A$6,'9月 管理表'!$F$7:$F$11,"対象",'9月 管理表'!$G$7:$G$11,"&lt;&gt;対象")+COUNTIFS('9月 管理表'!$H$7:$H$11,ドロップダウンリスト一覧!$A$7,'9月 管理表'!$F$7:$F$11,"対象",'9月 管理表'!$G$7:$G$11,"&lt;&gt;対象")+COUNTIFS('9月 管理表'!$H$7:$H$11,ドロップダウンリスト一覧!$A$8,'9月 管理表'!$F$7:$F$11,"対象",'9月 管理表'!$G$7:$G$11,"&lt;&gt;対象")</f>
        <v>0</v>
      </c>
      <c r="D36" s="83">
        <f>金額設定!G$23*C36</f>
        <v>0</v>
      </c>
      <c r="E36" s="82">
        <f>COUNTIFS('9月 管理表'!$H$7:$H$11,ドロップダウンリスト一覧!$A$6,'9月 管理表'!$F$7:$F$11,"対象",'9月 管理表'!$G$7:$G$11,"対象")+COUNTIFS('9月 管理表'!$H$7:$H$11,ドロップダウンリスト一覧!$A$7,'9月 管理表'!$F$7:$F$11,"対象",'9月 管理表'!$G$7:$G$11,"対象")+COUNTIFS('9月 管理表'!$H$7:$H$11,ドロップダウンリスト一覧!$A$8,'9月 管理表'!$F$7:$F$11,"対象",'9月 管理表'!$G$7:$G$11,"対象")</f>
        <v>0</v>
      </c>
      <c r="F36" s="83">
        <f>金額設定!G$23*E36</f>
        <v>0</v>
      </c>
      <c r="G36"/>
      <c r="H36"/>
    </row>
    <row r="37" spans="1:14" ht="22.05" customHeight="1">
      <c r="A37"/>
      <c r="B37" s="81" t="s">
        <v>157</v>
      </c>
      <c r="C37" s="84">
        <v>0</v>
      </c>
      <c r="D37" s="83">
        <f>金額設定!G$24*C37</f>
        <v>0</v>
      </c>
      <c r="E37" s="84">
        <v>0</v>
      </c>
      <c r="F37" s="83">
        <f>金額設定!G$24*E37</f>
        <v>0</v>
      </c>
      <c r="G37"/>
      <c r="H37"/>
    </row>
    <row r="38" spans="1:14" ht="22.05" customHeight="1">
      <c r="A38"/>
      <c r="B38" s="50" t="str">
        <f>金額設定!A25</f>
        <v>特定事業所加算（Ⅰ〜A）</v>
      </c>
      <c r="C38" s="51">
        <f>SUM(C19:C23)</f>
        <v>0</v>
      </c>
      <c r="D38" s="52">
        <f>金額設定!G$25*C38</f>
        <v>0</v>
      </c>
      <c r="E38" s="51">
        <f>SUM(E19:E23)</f>
        <v>0</v>
      </c>
      <c r="F38" s="52">
        <f>金額設定!G$25*E38</f>
        <v>0</v>
      </c>
      <c r="G38"/>
      <c r="H38"/>
    </row>
    <row r="39" spans="1:14" ht="24" customHeight="1">
      <c r="A39"/>
      <c r="B39" s="85" t="s">
        <v>248</v>
      </c>
      <c r="C39" s="86"/>
      <c r="D39" s="89">
        <f>ROUND(SUM(D19:D38)*金額設定!G$8, 0)</f>
        <v>0</v>
      </c>
      <c r="E39" s="87"/>
      <c r="F39" s="89">
        <f>ROUND(SUM(F19:F38)*金額設定!G$8,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COUNTIFS('9月 管理表'!$H$12:$H$14,ドロップダウンリスト一覧!$A$3,'9月 管理表'!$G$12:$G$14,"&lt;&gt;対象")</f>
        <v>0</v>
      </c>
      <c r="D44" s="52">
        <f>金額設定!G$27*C44</f>
        <v>0</v>
      </c>
      <c r="E44" s="51">
        <f>COUNTIFS('9月 管理表'!$H$12:$H$14,ドロップダウンリスト一覧!$A$3,'9月 管理表'!$G$12:$G$14,"対象")</f>
        <v>0</v>
      </c>
      <c r="F44" s="52">
        <f>金額設定!G$27*E44</f>
        <v>0</v>
      </c>
      <c r="G44"/>
      <c r="H44"/>
    </row>
    <row r="45" spans="1:14" ht="18">
      <c r="A45"/>
      <c r="B45" s="50" t="s">
        <v>215</v>
      </c>
      <c r="C45" s="51">
        <f>COUNTIFS('9月 管理表'!$H$12:$H$14,ドロップダウンリスト一覧!$A$4,'9月 管理表'!$G$12:$G$14,"&lt;&gt;対象")</f>
        <v>0</v>
      </c>
      <c r="D45" s="52">
        <f>金額設定!G$27*C45</f>
        <v>0</v>
      </c>
      <c r="E45" s="51">
        <f>COUNTIFS('9月 管理表'!$H$12:$H$14,ドロップダウンリスト一覧!$A$4,'9月 管理表'!$G$12:$G$14,"対象")</f>
        <v>0</v>
      </c>
      <c r="F45" s="52">
        <f>金額設定!G$27*E45</f>
        <v>0</v>
      </c>
      <c r="G45"/>
      <c r="H45"/>
    </row>
    <row r="46" spans="1:14" ht="18">
      <c r="A46"/>
      <c r="B46" s="50" t="s">
        <v>216</v>
      </c>
      <c r="C46" s="51">
        <f>COUNTIFS('9月 管理表'!$H$12:$H$14,ドロップダウンリスト一覧!$A$5,'9月 管理表'!$G$12:$G$14,"&lt;&gt;対象")</f>
        <v>0</v>
      </c>
      <c r="D46" s="52">
        <f>金額設定!G$27*C46</f>
        <v>0</v>
      </c>
      <c r="E46" s="51">
        <f>COUNTIFS('9月 管理表'!$H$12:$H$14,ドロップダウンリスト一覧!$A$5,'9月 管理表'!$G$12:$G$14,"対象")</f>
        <v>0</v>
      </c>
      <c r="F46" s="52">
        <f>金額設定!G$27*E46</f>
        <v>0</v>
      </c>
      <c r="G46"/>
      <c r="H46"/>
    </row>
    <row r="47" spans="1:14" ht="18">
      <c r="A47"/>
      <c r="B47" s="50" t="s">
        <v>95</v>
      </c>
      <c r="C47" s="51">
        <f>COUNTIFS('9月 管理表'!$L$12:$L$14,ドロップダウンリスト一覧!$E$3,'9月 管理表'!$G$12:$G$14,"&lt;&gt;対象")+COUNTIFS('9月 管理表'!$M$12:$M$14,ドロップダウンリスト一覧!$E$3,'9月 管理表'!$G$12:$G$14,"&lt;&gt;対象")</f>
        <v>0</v>
      </c>
      <c r="D47" s="52">
        <f>金額設定!G$28*C47</f>
        <v>0</v>
      </c>
      <c r="E47" s="51">
        <f>COUNTIFS('9月 管理表'!$L$12:$L$14,ドロップダウンリスト一覧!$E$3,'9月 管理表'!$G$12:$G$14,"対象")+COUNTIFS('9月 管理表'!$M$12:$M$14,ドロップダウンリスト一覧!$E$3,'9月 管理表'!$G$12:$G$14,"対象")</f>
        <v>0</v>
      </c>
      <c r="F47" s="52">
        <f>金額設定!G$28*E47</f>
        <v>0</v>
      </c>
      <c r="G47"/>
      <c r="H47"/>
    </row>
    <row r="48" spans="1:14" ht="18">
      <c r="A48"/>
      <c r="B48" s="50" t="s">
        <v>159</v>
      </c>
      <c r="C48" s="51">
        <f>COUNTIFS('9月 管理表'!$L$12:$L$14,ドロップダウンリスト一覧!$E$4,'9月 管理表'!$G$12:$G$14,"&lt;&gt;対象")+COUNTIFS('9月 管理表'!$M$12:$M$14,ドロップダウンリスト一覧!$E$4,'9月 管理表'!$G$12:$G$14,"&lt;&gt;対象")</f>
        <v>0</v>
      </c>
      <c r="D48" s="52">
        <f>金額設定!G$29*C48</f>
        <v>0</v>
      </c>
      <c r="E48" s="51">
        <f>COUNTIFS('9月 管理表'!$L$12:$L$14,ドロップダウンリスト一覧!$E$4,'9月 管理表'!$G$12:$G$14,"対象")+COUNTIFS('9月 管理表'!$M$12:$M$14,ドロップダウンリスト一覧!$E$4,'9月 管理表'!$G$12:$G$14,"対象")</f>
        <v>0</v>
      </c>
      <c r="F48" s="52">
        <f>金額設定!G$29*E48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金額設定!G$31*C53</f>
        <v>0</v>
      </c>
      <c r="E53" s="15">
        <v>0</v>
      </c>
      <c r="F53" s="55">
        <f>金額設定!G$31*E53</f>
        <v>0</v>
      </c>
      <c r="G53"/>
      <c r="H53"/>
    </row>
    <row r="54" spans="1:8" ht="18">
      <c r="A54"/>
      <c r="B54"/>
      <c r="C54"/>
      <c r="D54"/>
      <c r="E54"/>
      <c r="F54"/>
      <c r="G54"/>
      <c r="H54"/>
    </row>
    <row r="55" spans="1:8" ht="18">
      <c r="A55"/>
      <c r="B55" s="50" t="s">
        <v>161</v>
      </c>
      <c r="C55" s="15">
        <v>0</v>
      </c>
      <c r="D55" s="55">
        <f>金額設定!G$32*C55</f>
        <v>0</v>
      </c>
      <c r="E55" s="15">
        <v>0</v>
      </c>
      <c r="F55" s="55">
        <f>金額設定!G$32*E55</f>
        <v>0</v>
      </c>
      <c r="G55"/>
      <c r="H55"/>
    </row>
    <row r="56" spans="1:8" ht="18">
      <c r="A56"/>
      <c r="B56" s="50" t="s">
        <v>162</v>
      </c>
      <c r="C56" s="15">
        <v>0</v>
      </c>
      <c r="D56" s="55">
        <f>金額設定!G$33*C56</f>
        <v>0</v>
      </c>
      <c r="E56" s="15">
        <v>0</v>
      </c>
      <c r="F56" s="55">
        <f>金額設定!G$33*E56</f>
        <v>0</v>
      </c>
      <c r="G56"/>
      <c r="H56"/>
    </row>
    <row r="57" spans="1:8" ht="18">
      <c r="A57"/>
      <c r="B57" s="50" t="s">
        <v>163</v>
      </c>
      <c r="C57" s="15">
        <v>0</v>
      </c>
      <c r="D57" s="55">
        <f>金額設定!G$34*C57</f>
        <v>0</v>
      </c>
      <c r="E57" s="15">
        <v>0</v>
      </c>
      <c r="F57" s="55">
        <f>金額設定!G$34*E57</f>
        <v>0</v>
      </c>
      <c r="G57"/>
      <c r="H57"/>
    </row>
    <row r="58" spans="1:8" ht="18">
      <c r="A58"/>
      <c r="B58" s="50" t="s">
        <v>164</v>
      </c>
      <c r="C58" s="15">
        <v>0</v>
      </c>
      <c r="D58" s="55">
        <f>金額設定!G$35*C58</f>
        <v>0</v>
      </c>
      <c r="E58" s="15">
        <v>0</v>
      </c>
      <c r="F58" s="55">
        <f>金額設定!G$35*E58</f>
        <v>0</v>
      </c>
      <c r="G58"/>
      <c r="H58"/>
    </row>
    <row r="59" spans="1:8" ht="18">
      <c r="A59"/>
      <c r="B59" s="50" t="s">
        <v>165</v>
      </c>
      <c r="C59" s="15">
        <v>0</v>
      </c>
      <c r="D59" s="55">
        <f>金額設定!G$36*C59</f>
        <v>0</v>
      </c>
      <c r="E59" s="15">
        <v>0</v>
      </c>
      <c r="F59" s="55">
        <f>金額設定!G$36*E59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YdOKeB2IYErayYwhWxGAB9aw3IEvuC5WF4v3QK1pBpRGHwIJkXiu+Ff2GAjiBUgBgijjfjXKiHqqfdixm8MShw==" saltValue="Hn9z8lLpdWkwBWXz+W9k3A=="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127" priority="3" stopIfTrue="1">
      <formula>AND($D19=0,$F19=0)</formula>
    </cfRule>
  </conditionalFormatting>
  <conditionalFormatting sqref="C44:F48">
    <cfRule type="expression" dxfId="126" priority="7" stopIfTrue="1">
      <formula>AND($D44=0,$F44=0)</formula>
    </cfRule>
  </conditionalFormatting>
  <conditionalFormatting sqref="E17">
    <cfRule type="expression" dxfId="125" priority="2" stopIfTrue="1">
      <formula>$E17="月遅れあり"</formula>
    </cfRule>
  </conditionalFormatting>
  <conditionalFormatting sqref="E42">
    <cfRule type="expression" dxfId="124" priority="5" stopIfTrue="1">
      <formula>$E42="月遅れ該当なし"</formula>
    </cfRule>
    <cfRule type="expression" dxfId="123" priority="6" stopIfTrue="1">
      <formula>$E42="月遅れあり"</formula>
    </cfRule>
  </conditionalFormatting>
  <conditionalFormatting sqref="E51">
    <cfRule type="expression" dxfId="122" priority="8" stopIfTrue="1">
      <formula>$E51="月遅れ該当なし"</formula>
    </cfRule>
    <cfRule type="expression" dxfId="121" priority="9" stopIfTrue="1">
      <formula>$E51="月遅れあり"</formula>
    </cfRule>
  </conditionalFormatting>
  <conditionalFormatting sqref="E17:F17">
    <cfRule type="expression" dxfId="120" priority="1" stopIfTrue="1">
      <formula>$E17="月遅れ該当なし"</formula>
    </cfRule>
  </conditionalFormatting>
  <pageMargins left="0.7" right="0.7" top="0.75" bottom="0.75" header="0.3" footer="0.3"/>
  <pageSetup paperSize="9" scale="36"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0468F-7295-40F3-A652-9E8BFA7CEF02}">
  <sheetPr codeName="Sheet14">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"令和"&amp;使用年度&amp;"年10月分"</f>
        <v>令和8年10月分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3"/>
      <c r="T7" s="119"/>
      <c r="U7" s="120"/>
      <c r="V7" s="302"/>
      <c r="W7" s="303"/>
      <c r="X7" s="119"/>
      <c r="Y7" s="120"/>
      <c r="Z7" s="304"/>
      <c r="AA7" s="303"/>
      <c r="AB7" s="119"/>
      <c r="AC7" s="120"/>
      <c r="AD7" s="305"/>
      <c r="AE7" s="303"/>
      <c r="AF7" s="119"/>
      <c r="AG7" s="125"/>
      <c r="AH7" s="305"/>
      <c r="AI7" s="303"/>
      <c r="AJ7" s="306"/>
      <c r="AK7" s="301"/>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3"/>
      <c r="T8" s="146"/>
      <c r="U8" s="147"/>
      <c r="V8" s="322"/>
      <c r="W8" s="323"/>
      <c r="X8" s="146"/>
      <c r="Y8" s="147"/>
      <c r="Z8" s="322"/>
      <c r="AA8" s="323"/>
      <c r="AB8" s="146"/>
      <c r="AC8" s="147"/>
      <c r="AD8" s="324"/>
      <c r="AE8" s="323"/>
      <c r="AF8" s="146"/>
      <c r="AG8" s="151"/>
      <c r="AH8" s="324"/>
      <c r="AI8" s="323"/>
      <c r="AJ8" s="325"/>
      <c r="AK8" s="321"/>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3"/>
      <c r="T9" s="146"/>
      <c r="U9" s="147"/>
      <c r="V9" s="329"/>
      <c r="W9" s="323"/>
      <c r="X9" s="146"/>
      <c r="Y9" s="147"/>
      <c r="Z9" s="322"/>
      <c r="AA9" s="323"/>
      <c r="AB9" s="146"/>
      <c r="AC9" s="147"/>
      <c r="AD9" s="324"/>
      <c r="AE9" s="323"/>
      <c r="AF9" s="146"/>
      <c r="AG9" s="151"/>
      <c r="AH9" s="324"/>
      <c r="AI9" s="323"/>
      <c r="AJ9" s="325"/>
      <c r="AK9" s="321"/>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3"/>
      <c r="T10" s="146"/>
      <c r="U10" s="147"/>
      <c r="V10" s="322"/>
      <c r="W10" s="323"/>
      <c r="X10" s="146"/>
      <c r="Y10" s="147"/>
      <c r="Z10" s="322"/>
      <c r="AA10" s="323"/>
      <c r="AB10" s="146"/>
      <c r="AC10" s="147"/>
      <c r="AD10" s="324"/>
      <c r="AE10" s="323"/>
      <c r="AF10" s="146"/>
      <c r="AG10" s="151"/>
      <c r="AH10" s="324"/>
      <c r="AI10" s="323"/>
      <c r="AJ10" s="325"/>
      <c r="AK10" s="321"/>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3"/>
      <c r="T11" s="146"/>
      <c r="U11" s="147"/>
      <c r="V11" s="329"/>
      <c r="W11" s="323"/>
      <c r="X11" s="146"/>
      <c r="Y11" s="147"/>
      <c r="Z11" s="322"/>
      <c r="AA11" s="323"/>
      <c r="AB11" s="146"/>
      <c r="AC11" s="147"/>
      <c r="AD11" s="324"/>
      <c r="AE11" s="323"/>
      <c r="AF11" s="146"/>
      <c r="AG11" s="151"/>
      <c r="AH11" s="324"/>
      <c r="AI11" s="323"/>
      <c r="AJ11" s="325"/>
      <c r="AK11" s="321"/>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3"/>
      <c r="T12" s="277"/>
      <c r="U12" s="278"/>
      <c r="V12" s="302"/>
      <c r="W12" s="303"/>
      <c r="X12" s="277"/>
      <c r="Y12" s="278"/>
      <c r="Z12" s="304"/>
      <c r="AA12" s="303"/>
      <c r="AB12" s="277"/>
      <c r="AC12" s="278"/>
      <c r="AD12" s="305"/>
      <c r="AE12" s="303"/>
      <c r="AF12" s="277"/>
      <c r="AG12" s="272"/>
      <c r="AH12" s="305"/>
      <c r="AI12" s="303"/>
      <c r="AJ12" s="306"/>
      <c r="AK12" s="301"/>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5"/>
      <c r="T13" s="260"/>
      <c r="U13" s="261"/>
      <c r="V13" s="324"/>
      <c r="W13" s="335"/>
      <c r="X13" s="260"/>
      <c r="Y13" s="261"/>
      <c r="Z13" s="324"/>
      <c r="AA13" s="335"/>
      <c r="AB13" s="260"/>
      <c r="AC13" s="261"/>
      <c r="AD13" s="324"/>
      <c r="AE13" s="335"/>
      <c r="AF13" s="260"/>
      <c r="AG13" s="262"/>
      <c r="AH13" s="324"/>
      <c r="AI13" s="335"/>
      <c r="AJ13" s="325"/>
      <c r="AK13" s="334"/>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3"/>
      <c r="T14" s="347"/>
      <c r="U14" s="348"/>
      <c r="V14" s="329"/>
      <c r="W14" s="323"/>
      <c r="X14" s="347"/>
      <c r="Y14" s="348"/>
      <c r="Z14" s="322"/>
      <c r="AA14" s="323"/>
      <c r="AB14" s="347"/>
      <c r="AC14" s="348"/>
      <c r="AD14" s="324"/>
      <c r="AE14" s="323"/>
      <c r="AF14" s="347"/>
      <c r="AG14" s="265"/>
      <c r="AH14" s="324"/>
      <c r="AI14" s="323"/>
      <c r="AJ14" s="325"/>
      <c r="AK14" s="321"/>
      <c r="AL14" s="325"/>
      <c r="AM14" s="326"/>
      <c r="AN14" s="323"/>
      <c r="AO14" s="327"/>
      <c r="AP14" s="328"/>
      <c r="AQ14" s="326"/>
      <c r="AR14" s="328"/>
      <c r="AS14" s="322"/>
      <c r="AT14" s="418"/>
      <c r="AU14" s="419"/>
    </row>
  </sheetData>
  <sheetProtection algorithmName="SHA-512" hashValue="KOaXMG52fMRzGwT3VxGIKWABkPDmy/8Wg5n5gHa46y58nkYB163eJ8ITUgFHYWj+y/Vp8kjxqsb3zwG9hi2Mqw==" saltValue="Dg99JwxEjQLIN0FJrcu6xg==" spinCount="100000" sheet="1" scenarios="1" autoFilter="0"/>
  <mergeCells count="38">
    <mergeCell ref="AT11:AU11"/>
    <mergeCell ref="AT12:AU12"/>
    <mergeCell ref="AT13:AU13"/>
    <mergeCell ref="AT14:AU14"/>
    <mergeCell ref="A2:C2"/>
    <mergeCell ref="A3:C3"/>
    <mergeCell ref="A5:A6"/>
    <mergeCell ref="B5:B6"/>
    <mergeCell ref="AT10:AU10"/>
    <mergeCell ref="C5:E5"/>
    <mergeCell ref="A4:C4"/>
    <mergeCell ref="AT5:AU5"/>
    <mergeCell ref="AT6:AU6"/>
    <mergeCell ref="AT7:AU7"/>
    <mergeCell ref="AT8:AU8"/>
    <mergeCell ref="AT9:AU9"/>
    <mergeCell ref="O2:P2"/>
    <mergeCell ref="Q2:R2"/>
    <mergeCell ref="S2:V2"/>
    <mergeCell ref="O3:P3"/>
    <mergeCell ref="Q3:R3"/>
    <mergeCell ref="S3:V3"/>
    <mergeCell ref="A7:A11"/>
    <mergeCell ref="A12:A14"/>
    <mergeCell ref="O4:P4"/>
    <mergeCell ref="Q4:R4"/>
    <mergeCell ref="S4:V4"/>
    <mergeCell ref="L5:M5"/>
    <mergeCell ref="N5:P5"/>
    <mergeCell ref="Q5:R5"/>
    <mergeCell ref="S5:AS5"/>
    <mergeCell ref="F5:G5"/>
    <mergeCell ref="H5:K5"/>
    <mergeCell ref="W4:AA4"/>
    <mergeCell ref="K1:L4"/>
    <mergeCell ref="O1:P1"/>
    <mergeCell ref="Q1:R1"/>
    <mergeCell ref="S1:V1"/>
  </mergeCells>
  <phoneticPr fontId="2"/>
  <conditionalFormatting sqref="C7:C14">
    <cfRule type="expression" dxfId="119" priority="238">
      <formula>H7=3</formula>
    </cfRule>
    <cfRule type="expression" dxfId="118" priority="239">
      <formula>H7=4</formula>
    </cfRule>
    <cfRule type="expression" dxfId="117" priority="240">
      <formula>H7=5</formula>
    </cfRule>
  </conditionalFormatting>
  <conditionalFormatting sqref="D7:D14">
    <cfRule type="expression" dxfId="116" priority="12">
      <formula>MONTH(D7)=MONTH(TODAY())</formula>
    </cfRule>
  </conditionalFormatting>
  <conditionalFormatting sqref="E7:E14">
    <cfRule type="cellIs" dxfId="115" priority="14" operator="lessThanOrEqual">
      <formula>64</formula>
    </cfRule>
    <cfRule type="containsErrors" dxfId="114" priority="199" stopIfTrue="1">
      <formula>ISERROR(E7)</formula>
    </cfRule>
  </conditionalFormatting>
  <conditionalFormatting sqref="F7:AU14 C7:D14">
    <cfRule type="expression" dxfId="113" priority="198">
      <formula>MOD(ROW(),2)=0</formula>
    </cfRule>
  </conditionalFormatting>
  <conditionalFormatting sqref="H7:H14">
    <cfRule type="cellIs" dxfId="112" priority="200" stopIfTrue="1" operator="greaterThan">
      <formula>2</formula>
    </cfRule>
  </conditionalFormatting>
  <conditionalFormatting sqref="I7:I14">
    <cfRule type="cellIs" dxfId="111" priority="16" operator="greaterThanOrEqual">
      <formula>2</formula>
    </cfRule>
  </conditionalFormatting>
  <conditionalFormatting sqref="K7:K14 N7:N14">
    <cfRule type="timePeriod" dxfId="110" priority="15" timePeriod="lastMonth">
      <formula>AND(MONTH(K7)=MONTH(EDATE(TODAY(),0-1)),YEAR(K7)=YEAR(EDATE(TODAY(),0-1)))</formula>
    </cfRule>
    <cfRule type="timePeriod" dxfId="109" priority="17" timePeriod="nextMonth">
      <formula>AND(MONTH(K7)=MONTH(EDATE(TODAY(),0+1)),YEAR(K7)=YEAR(EDATE(TODAY(),0+1)))</formula>
    </cfRule>
    <cfRule type="timePeriod" dxfId="108" priority="18"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51E3BE4F-5705-492D-970C-31FA8E95A1A3}">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D3766EBE-33E7-4776-8C8B-1A44533AC934}">
      <formula1>1</formula1>
      <formula2>31</formula2>
    </dataValidation>
    <dataValidation allowBlank="1" showInputMessage="1" showErrorMessage="1" promptTitle="生年月日の入力" prompt="西暦でも和暦でも入力できます_x000a_（例：2000/4/1 または 令和7年3月15日）" sqref="D7:D14" xr:uid="{9D41F234-A888-4D70-A232-A3F76BF5E425}"/>
  </dataValidations>
  <hyperlinks>
    <hyperlink ref="A4:C4" r:id="rId1" display="※解説記事はこちら" xr:uid="{3304C0CD-1989-4004-AE3A-93DF52F9ABA5}"/>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6EE2A7FD-64EA-4FFC-8870-82B54CFA75AD}">
          <x14:formula1>
            <xm:f>ドロップダウンリスト一覧!$A$3:$A$5</xm:f>
          </x14:formula1>
          <xm:sqref>H12:H14</xm:sqref>
        </x14:dataValidation>
        <x14:dataValidation type="list" allowBlank="1" showInputMessage="1" showErrorMessage="1" xr:uid="{AA9562AE-0240-444C-9DD2-04C2E1D03053}">
          <x14:formula1>
            <xm:f>ドロップダウンリスト一覧!$E$3:$E$4</xm:f>
          </x14:formula1>
          <xm:sqref>L12:M14</xm:sqref>
        </x14:dataValidation>
        <x14:dataValidation type="list" allowBlank="1" showInputMessage="1" xr:uid="{FA3CF4C2-A67A-455B-90C3-5CEC0B7A0E2F}">
          <x14:formula1>
            <xm:f>ドロップダウンリスト一覧!$A$4:$A$8</xm:f>
          </x14:formula1>
          <xm:sqref>H7:H11</xm:sqref>
        </x14:dataValidation>
        <x14:dataValidation type="list" allowBlank="1" showInputMessage="1" showErrorMessage="1" xr:uid="{E844A6AB-099C-4B11-90E7-236E0083584F}">
          <x14:formula1>
            <xm:f>ドロップダウンリスト一覧!$D$3:$D$13</xm:f>
          </x14:formula1>
          <xm:sqref>L7:M11</xm:sqref>
        </x14:dataValidation>
        <x14:dataValidation type="list" allowBlank="1" showInputMessage="1" showErrorMessage="1" xr:uid="{52A7A731-7C8E-4E9F-A2B6-7B4C833C279C}">
          <x14:formula1>
            <xm:f>ドロップダウンリスト一覧!$F$3:$F$3</xm:f>
          </x14:formula1>
          <xm:sqref>F7:F11 G7:H14</xm:sqref>
        </x14:dataValidation>
        <x14:dataValidation type="list" allowBlank="1" showInputMessage="1" showErrorMessage="1" xr:uid="{2805533B-2C03-4155-911F-0FD27B978A23}">
          <x14:formula1>
            <xm:f>ドロップダウンリスト一覧!$C$3:$C$5</xm:f>
          </x14:formula1>
          <xm:sqref>AM7:AM14 AQ7:AQ14</xm:sqref>
        </x14:dataValidation>
        <x14:dataValidation type="list" allowBlank="1" showInputMessage="1" showErrorMessage="1" xr:uid="{4C322CD8-2FAB-4D3E-AC47-3DC0D3391415}">
          <x14:formula1>
            <xm:f>ドロップダウンリスト一覧!$C$3</xm:f>
          </x14:formula1>
          <xm:sqref>O7:P14 R7:R14</xm:sqref>
        </x14:dataValidation>
        <x14:dataValidation type="list" allowBlank="1" showInputMessage="1" showErrorMessage="1" xr:uid="{D38392C9-BED9-4041-AC06-251352298CDD}">
          <x14:formula1>
            <xm:f>ドロップダウンリスト一覧!$B$3:$B$6</xm:f>
          </x14:formula1>
          <xm:sqref>I7:I14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635A-EB93-4600-ADAD-FDE9E492E10E}">
  <sheetPr codeName="Sheet15">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"令和"&amp;使用年度&amp;"年10月　月間売上表"</f>
        <v>令和8年10月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COUNTIFS('10月 管理表'!$H$7:$H$11,ドロップダウンリスト一覧!$A$4,'10月 管理表'!$F$7:$F$11,"&lt;&gt;対象",'10月 管理表'!$G$7:$G$11,"&lt;&gt;対象")</f>
        <v>0</v>
      </c>
      <c r="D19" s="52">
        <f>金額設定!H$9*C19</f>
        <v>0</v>
      </c>
      <c r="E19" s="51">
        <f>COUNTIFS('10月 管理表'!$H$7:$H$11,ドロップダウンリスト一覧!$A$4,'10月 管理表'!$F$7:$F$11,"&lt;&gt;対象",'10月 管理表'!$G$7:$G$11,"対象")</f>
        <v>0</v>
      </c>
      <c r="F19" s="52">
        <f>金額設定!H$9*E19</f>
        <v>0</v>
      </c>
      <c r="G19"/>
      <c r="H19"/>
    </row>
    <row r="20" spans="1:10" ht="22.05" customHeight="1">
      <c r="A20"/>
      <c r="B20" s="50" t="s">
        <v>209</v>
      </c>
      <c r="C20" s="51">
        <f>COUNTIFS('10月 管理表'!$H$7:$H$11,ドロップダウンリスト一覧!$A$5,'10月 管理表'!$F$7:$F$11,"&lt;&gt;対象",'10月 管理表'!$G$7:$G$11,"&lt;&gt;対象")</f>
        <v>0</v>
      </c>
      <c r="D20" s="52">
        <f>金額設定!H$9*C20</f>
        <v>0</v>
      </c>
      <c r="E20" s="51">
        <f>COUNTIFS('10月 管理表'!$H$7:$H$11,ドロップダウンリスト一覧!$A$5,'10月 管理表'!$F$7:$F$11,"&lt;&gt;対象",'10月 管理表'!$G$7:$G$11,"対象")</f>
        <v>0</v>
      </c>
      <c r="F20" s="52">
        <f>金額設定!H$9*E20</f>
        <v>0</v>
      </c>
      <c r="G20"/>
      <c r="H20"/>
    </row>
    <row r="21" spans="1:10" ht="22.05" customHeight="1">
      <c r="A21"/>
      <c r="B21" s="50" t="s">
        <v>210</v>
      </c>
      <c r="C21" s="51">
        <f>COUNTIFS('10月 管理表'!$H$7:$H$11,ドロップダウンリスト一覧!$A$6,'10月 管理表'!$F$7:$F$11,"&lt;&gt;対象",'10月 管理表'!$G$7:$G$11,"&lt;&gt;対象")</f>
        <v>0</v>
      </c>
      <c r="D21" s="52">
        <f>金額設定!H$10*C21</f>
        <v>0</v>
      </c>
      <c r="E21" s="51">
        <f>COUNTIFS('10月 管理表'!$H$7:$H$11,ドロップダウンリスト一覧!$A$6,'10月 管理表'!$F$7:$F$11,"&lt;&gt;対象",'10月 管理表'!$G$7:$G$11,"対象")</f>
        <v>0</v>
      </c>
      <c r="F21" s="52">
        <f>金額設定!H$10*E21</f>
        <v>0</v>
      </c>
      <c r="G21"/>
      <c r="H21"/>
    </row>
    <row r="22" spans="1:10" ht="22.05" customHeight="1">
      <c r="A22"/>
      <c r="B22" s="50" t="s">
        <v>211</v>
      </c>
      <c r="C22" s="51">
        <f>COUNTIFS('10月 管理表'!$H$7:$H$11,ドロップダウンリスト一覧!$A$7,'10月 管理表'!$F$7:$F$11,"&lt;&gt;対象",'10月 管理表'!$G$7:$G$11,"&lt;&gt;対象")</f>
        <v>0</v>
      </c>
      <c r="D22" s="52">
        <f>金額設定!H$10*C22</f>
        <v>0</v>
      </c>
      <c r="E22" s="51">
        <f>COUNTIFS('10月 管理表'!$H$7:$H$11,ドロップダウンリスト一覧!$A$7,'10月 管理表'!$F$7:$F$11,"&lt;&gt;対象",'10月 管理表'!$G$7:$G$11,"対象")</f>
        <v>0</v>
      </c>
      <c r="F22" s="52">
        <f>金額設定!H$10*E22</f>
        <v>0</v>
      </c>
      <c r="G22"/>
      <c r="H22"/>
    </row>
    <row r="23" spans="1:10" ht="22.05" customHeight="1">
      <c r="A23"/>
      <c r="B23" s="50" t="s">
        <v>212</v>
      </c>
      <c r="C23" s="51">
        <f>COUNTIFS('10月 管理表'!$H$7:$H$11,ドロップダウンリスト一覧!$A$8,'10月 管理表'!$F$7:$F$11,"&lt;&gt;対象",'10月 管理表'!$G$7:$G$11,"&lt;&gt;対象")</f>
        <v>0</v>
      </c>
      <c r="D23" s="52">
        <f>金額設定!H$10*C23</f>
        <v>0</v>
      </c>
      <c r="E23" s="51">
        <f>COUNTIFS('10月 管理表'!$H$7:$H$11,ドロップダウンリスト一覧!$A$8,'10月 管理表'!$F$7:$F$11,"&lt;&gt;対象",'10月 管理表'!$G$7:$G$11,"対象")</f>
        <v>0</v>
      </c>
      <c r="F23" s="52">
        <f>金額設定!H$10*E23</f>
        <v>0</v>
      </c>
      <c r="G23"/>
      <c r="H23"/>
    </row>
    <row r="24" spans="1:10" ht="22.05" customHeight="1">
      <c r="A24"/>
      <c r="B24" s="50" t="s">
        <v>95</v>
      </c>
      <c r="C24" s="51">
        <f>COUNTIFS('10月 管理表'!$L$7:$L$11,ドロップダウンリスト一覧!$D$3,'10月 管理表'!$G$7:$G$11,"&lt;&gt;対象")+COUNTIFS('10月 管理表'!$M$7:$M$11,ドロップダウンリスト一覧!$D$3,'10月 管理表'!$G$7:$G$11,"&lt;&gt;対象")</f>
        <v>0</v>
      </c>
      <c r="D24" s="52">
        <f>金額設定!H$11*C24</f>
        <v>0</v>
      </c>
      <c r="E24" s="51">
        <f>COUNTIFS('10月 管理表'!$L$7:$L$11,ドロップダウンリスト一覧!$D$3,'10月 管理表'!$G$7:$G$11,"対象")+COUNTIFS('10月 管理表'!$M$7:$M$11,ドロップダウンリスト一覧!$D$3,'10月 管理表'!$G$7:$G$11,"対象")</f>
        <v>0</v>
      </c>
      <c r="F24" s="52">
        <f>金額設定!H$11*E24</f>
        <v>0</v>
      </c>
      <c r="G24"/>
      <c r="H24"/>
    </row>
    <row r="25" spans="1:10" ht="22.05" customHeight="1">
      <c r="A25"/>
      <c r="B25" s="50" t="s">
        <v>145</v>
      </c>
      <c r="C25" s="51">
        <f>COUNTIFS('10月 管理表'!$L$7:$L$11,ドロップダウンリスト一覧!$D$4,'10月 管理表'!$G$7:$G$11,"&lt;&gt;対象")+COUNTIFS('10月 管理表'!$M$7:$M$11,ドロップダウンリスト一覧!$D$4,'10月 管理表'!$G$7:$G$11,"&lt;&gt;対象")</f>
        <v>0</v>
      </c>
      <c r="D25" s="52">
        <f>金額設定!H$12*C25</f>
        <v>0</v>
      </c>
      <c r="E25" s="51">
        <f>COUNTIFS('10月 管理表'!$L$7:$L$11,ドロップダウンリスト一覧!$D$4,'10月 管理表'!$G$7:$G$11,"対象")+COUNTIFS('10月 管理表'!$M$7:$M$11,ドロップダウンリスト一覧!$D$4,'10月 管理表'!$G$7:$G$11,"対象")</f>
        <v>0</v>
      </c>
      <c r="F25" s="52">
        <f>金額設定!H$12*E25</f>
        <v>0</v>
      </c>
      <c r="G25"/>
      <c r="H25"/>
    </row>
    <row r="26" spans="1:10" ht="22.05" customHeight="1">
      <c r="A26"/>
      <c r="B26" s="50" t="s">
        <v>146</v>
      </c>
      <c r="C26" s="51">
        <f>COUNTIFS('10月 管理表'!$L$7:$L$11,ドロップダウンリスト一覧!$D$5,'10月 管理表'!$G$7:$G$11,"&lt;&gt;対象")+COUNTIFS('10月 管理表'!$M$7:$M$11,ドロップダウンリスト一覧!$D$5,'10月 管理表'!$G$7:$G$11,"&lt;&gt;対象")</f>
        <v>0</v>
      </c>
      <c r="D26" s="52">
        <f>金額設定!H$13*C26</f>
        <v>0</v>
      </c>
      <c r="E26" s="51">
        <f>COUNTIFS('10月 管理表'!$L$7:$L$11,ドロップダウンリスト一覧!$D$5,'10月 管理表'!$G$7:$G$11,"対象")+COUNTIFS('10月 管理表'!$M$7:$M$11,ドロップダウンリスト一覧!$D$5,'10月 管理表'!$G$7:$G$11,"対象")</f>
        <v>0</v>
      </c>
      <c r="F26" s="52">
        <f>金額設定!H$13*E26</f>
        <v>0</v>
      </c>
      <c r="G26"/>
      <c r="H26"/>
    </row>
    <row r="27" spans="1:10" ht="22.05" customHeight="1">
      <c r="A27"/>
      <c r="B27" s="50" t="s">
        <v>147</v>
      </c>
      <c r="C27" s="51">
        <f>COUNTIFS('10月 管理表'!$L$7:$L$11,ドロップダウンリスト一覧!$D$6,'10月 管理表'!$G$7:$G$11,"&lt;&gt;対象")+COUNTIFS('10月 管理表'!$M$7:$M$11,ドロップダウンリスト一覧!$D$6,'10月 管理表'!$G$7:$G$11,"&lt;&gt;対象")</f>
        <v>0</v>
      </c>
      <c r="D27" s="52">
        <f>金額設定!H$14*C27</f>
        <v>0</v>
      </c>
      <c r="E27" s="51">
        <f>COUNTIFS('10月 管理表'!$L$7:$L$11,ドロップダウンリスト一覧!$D$6,'10月 管理表'!$G$7:$G$11,"対象")+COUNTIFS('10月 管理表'!$M$7:$M$11,ドロップダウンリスト一覧!$D$6,'10月 管理表'!$G$7:$G$11,"対象")</f>
        <v>0</v>
      </c>
      <c r="F27" s="52">
        <f>金額設定!H$14*E27</f>
        <v>0</v>
      </c>
      <c r="G27"/>
      <c r="H27"/>
    </row>
    <row r="28" spans="1:10" ht="22.05" customHeight="1">
      <c r="A28"/>
      <c r="B28" s="50" t="s">
        <v>148</v>
      </c>
      <c r="C28" s="51">
        <f>COUNTIFS('10月 管理表'!$L$7:$L$11,ドロップダウンリスト一覧!$D$7,'10月 管理表'!$G$7:$G$11,"&lt;&gt;対象")+COUNTIFS('10月 管理表'!$M$7:$M$11,ドロップダウンリスト一覧!$D$7,'10月 管理表'!$G$7:$G$11,"&lt;&gt;対象")</f>
        <v>0</v>
      </c>
      <c r="D28" s="52">
        <f>金額設定!H$15*C28</f>
        <v>0</v>
      </c>
      <c r="E28" s="51">
        <f>COUNTIFS('10月 管理表'!$L$7:$L$11,ドロップダウンリスト一覧!$D$7,'10月 管理表'!$G$7:$G$11,"対象")+COUNTIFS('10月 管理表'!$M$7:$M$11,ドロップダウンリスト一覧!$D$7,'10月 管理表'!$G$7:$G$11,"対象")</f>
        <v>0</v>
      </c>
      <c r="F28" s="52">
        <f>金額設定!H$15*E28</f>
        <v>0</v>
      </c>
      <c r="G28"/>
      <c r="H28"/>
    </row>
    <row r="29" spans="1:10" ht="22.05" customHeight="1">
      <c r="A29"/>
      <c r="B29" s="50" t="s">
        <v>149</v>
      </c>
      <c r="C29" s="51">
        <f>COUNTIFS('10月 管理表'!$L$7:$L$11,ドロップダウンリスト一覧!$D$8,'10月 管理表'!$G$7:$G$11,"&lt;&gt;対象")+COUNTIFS('10月 管理表'!$M$7:$M$11,ドロップダウンリスト一覧!$D$8,'10月 管理表'!$G$7:$G$11,"&lt;&gt;対象")</f>
        <v>0</v>
      </c>
      <c r="D29" s="52">
        <f>金額設定!H$16*C29</f>
        <v>0</v>
      </c>
      <c r="E29" s="51">
        <f>COUNTIFS('10月 管理表'!$L$7:$L$11,ドロップダウンリスト一覧!$D$8,'10月 管理表'!$G$7:$G$11,"対象")+COUNTIFS('10月 管理表'!$M$7:$M$11,ドロップダウンリスト一覧!$D$8,'10月 管理表'!$G$7:$G$11,"対象")</f>
        <v>0</v>
      </c>
      <c r="F29" s="52">
        <f>金額設定!H$16*E29</f>
        <v>0</v>
      </c>
      <c r="G29"/>
      <c r="H29"/>
    </row>
    <row r="30" spans="1:10" ht="22.05" customHeight="1">
      <c r="A30"/>
      <c r="B30" s="50" t="s">
        <v>150</v>
      </c>
      <c r="C30" s="51">
        <f>COUNTIFS('10月 管理表'!$L$7:$L$11,ドロップダウンリスト一覧!$D$9,'10月 管理表'!$G$7:$G$11,"&lt;&gt;対象")+COUNTIFS('10月 管理表'!$M$7:$M$11,ドロップダウンリスト一覧!$D$9,'10月 管理表'!$G$7:$G$11,"&lt;&gt;対象")</f>
        <v>0</v>
      </c>
      <c r="D30" s="52">
        <f>金額設定!H$17*C30</f>
        <v>0</v>
      </c>
      <c r="E30" s="51">
        <f>COUNTIFS('10月 管理表'!$L$7:$L$11,ドロップダウンリスト一覧!$D$9,'10月 管理表'!$G$7:$G$11,"対象")+COUNTIFS('10月 管理表'!$M$7:$M$11,ドロップダウンリスト一覧!$D$9,'10月 管理表'!$G$7:$G$11,"対象")</f>
        <v>0</v>
      </c>
      <c r="F30" s="52">
        <f>金額設定!H$17*E30</f>
        <v>0</v>
      </c>
      <c r="G30"/>
      <c r="H30"/>
    </row>
    <row r="31" spans="1:10" ht="22.05" customHeight="1">
      <c r="A31"/>
      <c r="B31" s="50" t="s">
        <v>151</v>
      </c>
      <c r="C31" s="51">
        <f>COUNTIFS('10月 管理表'!$L$7:$L$11,ドロップダウンリスト一覧!$D$10,'10月 管理表'!$G$7:$G$11,"&lt;&gt;対象")+COUNTIFS('10月 管理表'!$M$7:$M$11,ドロップダウンリスト一覧!$D$10,'10月 管理表'!$G$7:$G$11,"&lt;&gt;対象")</f>
        <v>0</v>
      </c>
      <c r="D31" s="52">
        <f>金額設定!H$18*C31</f>
        <v>0</v>
      </c>
      <c r="E31" s="51">
        <f>COUNTIFS('10月 管理表'!$L$7:$L$11,ドロップダウンリスト一覧!$D$10,'10月 管理表'!$G$7:$G$11,"対象")+COUNTIFS('10月 管理表'!$M$7:$M$11,ドロップダウンリスト一覧!$D$10,'10月 管理表'!$G$7:$G$11,"対象")</f>
        <v>0</v>
      </c>
      <c r="F31" s="52">
        <f>金額設定!H$18*E31</f>
        <v>0</v>
      </c>
      <c r="G31"/>
      <c r="H31"/>
    </row>
    <row r="32" spans="1:10" ht="22.05" customHeight="1">
      <c r="A32"/>
      <c r="B32" s="50" t="s">
        <v>152</v>
      </c>
      <c r="C32" s="51">
        <f>COUNTIFS('10月 管理表'!$L$7:$L$11,ドロップダウンリスト一覧!$D$11,'10月 管理表'!$G$7:$G$11,"&lt;&gt;対象")+COUNTIFS('10月 管理表'!$M$7:$M$11,ドロップダウンリスト一覧!$D$11,'10月 管理表'!$G$7:$G$11,"&lt;&gt;対象")</f>
        <v>0</v>
      </c>
      <c r="D32" s="52">
        <f>金額設定!H$19*C32</f>
        <v>0</v>
      </c>
      <c r="E32" s="51">
        <f>COUNTIFS('10月 管理表'!$L$7:$L$11,ドロップダウンリスト一覧!$D$11,'10月 管理表'!$G$7:$G$11,"対象")+COUNTIFS('10月 管理表'!$M$7:$M$11,ドロップダウンリスト一覧!$D$11,'10月 管理表'!$G$7:$G$11,"対象")</f>
        <v>0</v>
      </c>
      <c r="F32" s="52">
        <f>金額設定!H$19*E32</f>
        <v>0</v>
      </c>
      <c r="G32"/>
      <c r="H32"/>
    </row>
    <row r="33" spans="1:14" ht="22.05" customHeight="1">
      <c r="A33"/>
      <c r="B33" s="50" t="s">
        <v>153</v>
      </c>
      <c r="C33" s="51">
        <f>COUNTIFS('10月 管理表'!$L$7:$L$11,ドロップダウンリスト一覧!$D$12,'10月 管理表'!$G$7:$G$11,"&lt;&gt;対象")+COUNTIFS('10月 管理表'!$M$7:$M$11,ドロップダウンリスト一覧!$D$12,'10月 管理表'!$G$7:$G$11,"&lt;&gt;対象")</f>
        <v>0</v>
      </c>
      <c r="D33" s="52">
        <f>金額設定!H$20*C33</f>
        <v>0</v>
      </c>
      <c r="E33" s="51">
        <f>COUNTIFS('10月 管理表'!$L$7:$L$11,ドロップダウンリスト一覧!$D$12,'10月 管理表'!$G$7:$G$11,"対象")+COUNTIFS('10月 管理表'!$M$7:$M$11,ドロップダウンリスト一覧!$D$12,'10月 管理表'!$G$7:$G$11,"対象")</f>
        <v>0</v>
      </c>
      <c r="F33" s="52">
        <f>金額設定!H$20*E33</f>
        <v>0</v>
      </c>
      <c r="G33"/>
      <c r="H33"/>
    </row>
    <row r="34" spans="1:14" ht="22.05" customHeight="1">
      <c r="A34"/>
      <c r="B34" s="50" t="s">
        <v>154</v>
      </c>
      <c r="C34" s="51">
        <f>COUNTIFS('10月 管理表'!$L$7:$L$11,ドロップダウンリスト一覧!$D$13,'10月 管理表'!$G$7:$G$11,"&lt;&gt;対象")+COUNTIFS('10月 管理表'!$M$7:$M$11,ドロップダウンリスト一覧!$D$13,'10月 管理表'!$G$7:$G$11,"&lt;&gt;対象")</f>
        <v>0</v>
      </c>
      <c r="D34" s="52">
        <f>金額設定!H$21*C34</f>
        <v>0</v>
      </c>
      <c r="E34" s="51">
        <f>COUNTIFS('10月 管理表'!$L$7:$L$11,ドロップダウンリスト一覧!$D$13,'10月 管理表'!$G$7:$G$11,"対象")+COUNTIFS('10月 管理表'!$M$7:$M$11,ドロップダウンリスト一覧!$D$13,'10月 管理表'!$G$7:$G$11,"対象")</f>
        <v>0</v>
      </c>
      <c r="F34" s="52">
        <f>金額設定!H$21*E34</f>
        <v>0</v>
      </c>
      <c r="G34"/>
      <c r="H34"/>
    </row>
    <row r="35" spans="1:14" ht="22.05" customHeight="1">
      <c r="A35"/>
      <c r="B35" s="81" t="s">
        <v>155</v>
      </c>
      <c r="C35" s="82">
        <f>COUNTIFS('10月 管理表'!$H$7:$H$11,ドロップダウンリスト一覧!$A$4,'10月 管理表'!$F$7:$F$11,"対象",'10月 管理表'!$G$7:$G$11,"&lt;&gt;対象")+COUNTIFS('10月 管理表'!$H$7:$H$11,ドロップダウンリスト一覧!$A$5,'10月 管理表'!$F$7:$F$11,"対象",'10月 管理表'!$G$7:$G$11,"&lt;&gt;対象")</f>
        <v>0</v>
      </c>
      <c r="D35" s="83">
        <f>金額設定!H$22*C35</f>
        <v>0</v>
      </c>
      <c r="E35" s="82">
        <f>COUNTIFS('10月 管理表'!$H$7:$H$11,ドロップダウンリスト一覧!$A$4,'10月 管理表'!$F$7:$F$11,"対象",'10月 管理表'!$G$7:$G$11,"対象")+COUNTIFS('10月 管理表'!$H$7:$H$11,ドロップダウンリスト一覧!$A$5,'10月 管理表'!$F$7:$F$11,"対象",'10月 管理表'!$G$7:$G$11,"対象")</f>
        <v>0</v>
      </c>
      <c r="F35" s="83">
        <f>金額設定!H$22*E35</f>
        <v>0</v>
      </c>
      <c r="G35"/>
      <c r="H35"/>
    </row>
    <row r="36" spans="1:14" ht="22.05" customHeight="1">
      <c r="A36"/>
      <c r="B36" s="81" t="s">
        <v>156</v>
      </c>
      <c r="C36" s="82">
        <f>COUNTIFS('10月 管理表'!$H$7:$H$11,ドロップダウンリスト一覧!$A$6,'10月 管理表'!$F$7:$F$11,"対象",'10月 管理表'!$G$7:$G$11,"&lt;&gt;対象")+COUNTIFS('10月 管理表'!$H$7:$H$11,ドロップダウンリスト一覧!$A$7,'10月 管理表'!$F$7:$F$11,"対象",'10月 管理表'!$G$7:$G$11,"&lt;&gt;対象")+COUNTIFS('10月 管理表'!$H$7:$H$11,ドロップダウンリスト一覧!$A$8,'10月 管理表'!$F$7:$F$11,"対象",'10月 管理表'!$G$7:$G$11,"&lt;&gt;対象")</f>
        <v>0</v>
      </c>
      <c r="D36" s="83">
        <f>金額設定!H$23*C36</f>
        <v>0</v>
      </c>
      <c r="E36" s="82">
        <f>COUNTIFS('10月 管理表'!$H$7:$H$11,ドロップダウンリスト一覧!$A$6,'10月 管理表'!$F$7:$F$11,"対象",'10月 管理表'!$G$7:$G$11,"対象")+COUNTIFS('10月 管理表'!$H$7:$H$11,ドロップダウンリスト一覧!$A$7,'10月 管理表'!$F$7:$F$11,"対象",'10月 管理表'!$G$7:$G$11,"対象")+COUNTIFS('10月 管理表'!$H$7:$H$11,ドロップダウンリスト一覧!$A$8,'10月 管理表'!$F$7:$F$11,"対象",'10月 管理表'!$G$7:$G$11,"対象")</f>
        <v>0</v>
      </c>
      <c r="F36" s="83">
        <f>金額設定!H$23*E36</f>
        <v>0</v>
      </c>
      <c r="G36"/>
      <c r="H36"/>
    </row>
    <row r="37" spans="1:14" ht="22.05" customHeight="1">
      <c r="A37"/>
      <c r="B37" s="81" t="s">
        <v>157</v>
      </c>
      <c r="C37" s="84">
        <v>0</v>
      </c>
      <c r="D37" s="83">
        <f>金額設定!H$24*C37</f>
        <v>0</v>
      </c>
      <c r="E37" s="84">
        <v>0</v>
      </c>
      <c r="F37" s="83">
        <f>金額設定!H$24*E37</f>
        <v>0</v>
      </c>
      <c r="G37"/>
      <c r="H37"/>
    </row>
    <row r="38" spans="1:14" ht="22.05" customHeight="1">
      <c r="A38"/>
      <c r="B38" s="50" t="str">
        <f>金額設定!A25</f>
        <v>特定事業所加算（Ⅰ〜A）</v>
      </c>
      <c r="C38" s="51">
        <f>SUM(C19:C23)</f>
        <v>0</v>
      </c>
      <c r="D38" s="52">
        <f>金額設定!H$25*C38</f>
        <v>0</v>
      </c>
      <c r="E38" s="51">
        <f>SUM(E19:E23)</f>
        <v>0</v>
      </c>
      <c r="F38" s="52">
        <f>金額設定!H$25*E38</f>
        <v>0</v>
      </c>
      <c r="G38"/>
      <c r="H38"/>
    </row>
    <row r="39" spans="1:14" ht="24" customHeight="1">
      <c r="A39"/>
      <c r="B39" s="85" t="s">
        <v>248</v>
      </c>
      <c r="C39" s="86"/>
      <c r="D39" s="89">
        <f>ROUND(SUM(D19:D38)*金額設定!H$8, 0)</f>
        <v>0</v>
      </c>
      <c r="E39" s="87"/>
      <c r="F39" s="89">
        <f>ROUND(SUM(F19:F38)*金額設定!H$8,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COUNTIFS('10月 管理表'!$H$12:$H$14,ドロップダウンリスト一覧!$A$3,'10月 管理表'!$G$12:$G$14,"&lt;&gt;対象")</f>
        <v>0</v>
      </c>
      <c r="D44" s="52">
        <f>金額設定!H$27*C44</f>
        <v>0</v>
      </c>
      <c r="E44" s="51">
        <f>COUNTIFS('10月 管理表'!$H$12:$H$14,ドロップダウンリスト一覧!$A$3,'10月 管理表'!$G$12:$G$14,"対象")</f>
        <v>0</v>
      </c>
      <c r="F44" s="52">
        <f>金額設定!H$27*E44</f>
        <v>0</v>
      </c>
      <c r="G44"/>
      <c r="H44"/>
    </row>
    <row r="45" spans="1:14" ht="18">
      <c r="A45"/>
      <c r="B45" s="50" t="s">
        <v>215</v>
      </c>
      <c r="C45" s="51">
        <f>COUNTIFS('10月 管理表'!$H$12:$H$14,ドロップダウンリスト一覧!$A$4,'10月 管理表'!$G$12:$G$14,"&lt;&gt;対象")</f>
        <v>0</v>
      </c>
      <c r="D45" s="52">
        <f>金額設定!H$27*C45</f>
        <v>0</v>
      </c>
      <c r="E45" s="51">
        <f>COUNTIFS('10月 管理表'!$H$12:$H$14,ドロップダウンリスト一覧!$A$4,'10月 管理表'!$G$12:$G$14,"対象")</f>
        <v>0</v>
      </c>
      <c r="F45" s="52">
        <f>金額設定!H$27*E45</f>
        <v>0</v>
      </c>
      <c r="G45"/>
      <c r="H45"/>
    </row>
    <row r="46" spans="1:14" ht="18">
      <c r="A46"/>
      <c r="B46" s="50" t="s">
        <v>216</v>
      </c>
      <c r="C46" s="51">
        <f>COUNTIFS('10月 管理表'!$H$12:$H$14,ドロップダウンリスト一覧!$A$5,'10月 管理表'!$G$12:$G$14,"&lt;&gt;対象")</f>
        <v>0</v>
      </c>
      <c r="D46" s="52">
        <f>金額設定!H$27*C46</f>
        <v>0</v>
      </c>
      <c r="E46" s="51">
        <f>COUNTIFS('10月 管理表'!$H$12:$H$14,ドロップダウンリスト一覧!$A$5,'10月 管理表'!$G$12:$G$14,"対象")</f>
        <v>0</v>
      </c>
      <c r="F46" s="52">
        <f>金額設定!H$27*E46</f>
        <v>0</v>
      </c>
      <c r="G46"/>
      <c r="H46"/>
    </row>
    <row r="47" spans="1:14" ht="18">
      <c r="A47"/>
      <c r="B47" s="50" t="s">
        <v>95</v>
      </c>
      <c r="C47" s="51">
        <f>COUNTIFS('10月 管理表'!$L$12:$L$14,ドロップダウンリスト一覧!$E$3,'10月 管理表'!$G$12:$G$14,"&lt;&gt;対象")+COUNTIFS('10月 管理表'!$M$12:$M$14,ドロップダウンリスト一覧!$E$3,'10月 管理表'!$G$12:$G$14,"&lt;&gt;対象")</f>
        <v>0</v>
      </c>
      <c r="D47" s="52">
        <f>金額設定!H$28*C47</f>
        <v>0</v>
      </c>
      <c r="E47" s="51">
        <f>COUNTIFS('10月 管理表'!$L$12:$L$14,ドロップダウンリスト一覧!$E$3,'10月 管理表'!$G$12:$G$14,"対象")+COUNTIFS('10月 管理表'!$M$12:$M$14,ドロップダウンリスト一覧!$E$3,'10月 管理表'!$G$12:$G$14,"対象")</f>
        <v>0</v>
      </c>
      <c r="F47" s="52">
        <f>金額設定!H$28*E47</f>
        <v>0</v>
      </c>
      <c r="G47"/>
      <c r="H47"/>
    </row>
    <row r="48" spans="1:14" ht="18">
      <c r="A48"/>
      <c r="B48" s="50" t="s">
        <v>159</v>
      </c>
      <c r="C48" s="51">
        <f>COUNTIFS('10月 管理表'!$L$12:$L$14,ドロップダウンリスト一覧!$E$4,'10月 管理表'!$G$12:$G$14,"&lt;&gt;対象")+COUNTIFS('10月 管理表'!$M$12:$M$14,ドロップダウンリスト一覧!$E$4,'10月 管理表'!$G$12:$G$14,"&lt;&gt;対象")</f>
        <v>0</v>
      </c>
      <c r="D48" s="52">
        <f>金額設定!H$29*C48</f>
        <v>0</v>
      </c>
      <c r="E48" s="51">
        <f>COUNTIFS('10月 管理表'!$L$12:$L$14,ドロップダウンリスト一覧!$E$4,'10月 管理表'!$G$12:$G$14,"対象")+COUNTIFS('10月 管理表'!$M$12:$M$14,ドロップダウンリスト一覧!$E$4,'10月 管理表'!$G$12:$G$14,"対象")</f>
        <v>0</v>
      </c>
      <c r="F48" s="52">
        <f>金額設定!H$29*E48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金額設定!H$31*C53</f>
        <v>0</v>
      </c>
      <c r="E53" s="15">
        <v>0</v>
      </c>
      <c r="F53" s="55">
        <f>金額設定!H$31*E53</f>
        <v>0</v>
      </c>
      <c r="G53"/>
      <c r="H53"/>
    </row>
    <row r="54" spans="1:8" ht="18">
      <c r="A54"/>
      <c r="B54"/>
      <c r="C54"/>
      <c r="D54"/>
      <c r="E54"/>
      <c r="F54"/>
      <c r="G54"/>
      <c r="H54"/>
    </row>
    <row r="55" spans="1:8" ht="18">
      <c r="A55"/>
      <c r="B55" s="50" t="s">
        <v>161</v>
      </c>
      <c r="C55" s="15">
        <v>0</v>
      </c>
      <c r="D55" s="55">
        <f>金額設定!H$32*C55</f>
        <v>0</v>
      </c>
      <c r="E55" s="15">
        <v>0</v>
      </c>
      <c r="F55" s="55">
        <f>金額設定!H$32*E55</f>
        <v>0</v>
      </c>
      <c r="G55"/>
      <c r="H55"/>
    </row>
    <row r="56" spans="1:8" ht="18">
      <c r="A56"/>
      <c r="B56" s="50" t="s">
        <v>162</v>
      </c>
      <c r="C56" s="15">
        <v>0</v>
      </c>
      <c r="D56" s="55">
        <f>金額設定!H$33*C56</f>
        <v>0</v>
      </c>
      <c r="E56" s="15">
        <v>0</v>
      </c>
      <c r="F56" s="55">
        <f>金額設定!H$33*E56</f>
        <v>0</v>
      </c>
      <c r="G56"/>
      <c r="H56"/>
    </row>
    <row r="57" spans="1:8" ht="18">
      <c r="A57"/>
      <c r="B57" s="50" t="s">
        <v>163</v>
      </c>
      <c r="C57" s="15">
        <v>0</v>
      </c>
      <c r="D57" s="55">
        <f>金額設定!H$34*C57</f>
        <v>0</v>
      </c>
      <c r="E57" s="15">
        <v>0</v>
      </c>
      <c r="F57" s="55">
        <f>金額設定!H$34*E57</f>
        <v>0</v>
      </c>
      <c r="G57"/>
      <c r="H57"/>
    </row>
    <row r="58" spans="1:8" ht="18">
      <c r="A58"/>
      <c r="B58" s="50" t="s">
        <v>164</v>
      </c>
      <c r="C58" s="15">
        <v>0</v>
      </c>
      <c r="D58" s="55">
        <f>金額設定!H$35*C58</f>
        <v>0</v>
      </c>
      <c r="E58" s="15">
        <v>0</v>
      </c>
      <c r="F58" s="55">
        <f>金額設定!H$35*E58</f>
        <v>0</v>
      </c>
      <c r="G58"/>
      <c r="H58"/>
    </row>
    <row r="59" spans="1:8" ht="18">
      <c r="A59"/>
      <c r="B59" s="50" t="s">
        <v>165</v>
      </c>
      <c r="C59" s="15">
        <v>0</v>
      </c>
      <c r="D59" s="55">
        <f>金額設定!H$36*C59</f>
        <v>0</v>
      </c>
      <c r="E59" s="15">
        <v>0</v>
      </c>
      <c r="F59" s="55">
        <f>金額設定!H$36*E59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ioBeXP9P9illziNQaGoaGCgZpwDj+8h8UYZ6G9CrOxWhIuXIdm2tMudPBo/fZEUXMD8LviM+1u3gzfy4AWuZEw==" saltValue="VAc7ZSS3+a/6m9o8oVTDwg=="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107" priority="3" stopIfTrue="1">
      <formula>AND($D19=0,$F19=0)</formula>
    </cfRule>
  </conditionalFormatting>
  <conditionalFormatting sqref="C44:F48">
    <cfRule type="expression" dxfId="106" priority="7" stopIfTrue="1">
      <formula>AND($D44=0,$F44=0)</formula>
    </cfRule>
  </conditionalFormatting>
  <conditionalFormatting sqref="E17">
    <cfRule type="expression" dxfId="105" priority="2" stopIfTrue="1">
      <formula>$E17="月遅れあり"</formula>
    </cfRule>
  </conditionalFormatting>
  <conditionalFormatting sqref="E42">
    <cfRule type="expression" dxfId="104" priority="5" stopIfTrue="1">
      <formula>$E42="月遅れ該当なし"</formula>
    </cfRule>
    <cfRule type="expression" dxfId="103" priority="6" stopIfTrue="1">
      <formula>$E42="月遅れあり"</formula>
    </cfRule>
  </conditionalFormatting>
  <conditionalFormatting sqref="E51">
    <cfRule type="expression" dxfId="102" priority="8" stopIfTrue="1">
      <formula>$E51="月遅れ該当なし"</formula>
    </cfRule>
    <cfRule type="expression" dxfId="101" priority="9" stopIfTrue="1">
      <formula>$E51="月遅れあり"</formula>
    </cfRule>
  </conditionalFormatting>
  <conditionalFormatting sqref="E17:F17">
    <cfRule type="expression" dxfId="100" priority="1" stopIfTrue="1">
      <formula>$E17="月遅れ該当なし"</formula>
    </cfRule>
  </conditionalFormatting>
  <pageMargins left="0.7" right="0.7" top="0.75" bottom="0.75" header="0.3" footer="0.3"/>
  <pageSetup paperSize="9" scale="36"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0CFA5-F763-4EAE-8AEC-1CED1431BCC7}">
  <sheetPr codeName="Sheet16">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"令和"&amp;使用年度&amp;"年11月分"</f>
        <v>令和8年11月分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6"/>
      <c r="AK7" s="301"/>
      <c r="AL7" s="308"/>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5"/>
      <c r="AK8" s="321"/>
      <c r="AL8" s="327"/>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5"/>
      <c r="AK9" s="321"/>
      <c r="AL9" s="327"/>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5"/>
      <c r="AK10" s="321"/>
      <c r="AL10" s="327"/>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5"/>
      <c r="AK11" s="321"/>
      <c r="AL11" s="327"/>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6"/>
      <c r="AK12" s="301"/>
      <c r="AL12" s="308"/>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5"/>
      <c r="AK13" s="334"/>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5"/>
      <c r="AK14" s="321"/>
      <c r="AL14" s="327"/>
      <c r="AM14" s="326"/>
      <c r="AN14" s="323"/>
      <c r="AO14" s="327"/>
      <c r="AP14" s="328"/>
      <c r="AQ14" s="326"/>
      <c r="AR14" s="328"/>
      <c r="AS14" s="322"/>
      <c r="AT14" s="418"/>
      <c r="AU14" s="419"/>
    </row>
  </sheetData>
  <sheetProtection algorithmName="SHA-512" hashValue="fsVCyW1SK61vls0CFot6nHHuEkhlYQwqZbPUztqWt2GbAh+bXKkI2gQk4hx/qAnQsrWJKWR1GKuXIbCACQUC9w==" saltValue="FNPXt4QVXJyLWockyFxxfw==" spinCount="100000" sheet="1" scenarios="1" autoFilter="0"/>
  <mergeCells count="38">
    <mergeCell ref="AT12:AU12"/>
    <mergeCell ref="AT13:AU13"/>
    <mergeCell ref="AT14:AU14"/>
    <mergeCell ref="AT10:AU10"/>
    <mergeCell ref="AT11:AU11"/>
    <mergeCell ref="O4:P4"/>
    <mergeCell ref="Q4:R4"/>
    <mergeCell ref="S4:V4"/>
    <mergeCell ref="AT5:AU5"/>
    <mergeCell ref="AT6:AU6"/>
    <mergeCell ref="W4:AA4"/>
    <mergeCell ref="AT7:AU7"/>
    <mergeCell ref="AT8:AU8"/>
    <mergeCell ref="AT9:AU9"/>
    <mergeCell ref="N5:P5"/>
    <mergeCell ref="Q5:R5"/>
    <mergeCell ref="S5:AS5"/>
    <mergeCell ref="A7:A11"/>
    <mergeCell ref="A12:A14"/>
    <mergeCell ref="O1:P1"/>
    <mergeCell ref="Q1:R1"/>
    <mergeCell ref="S1:V1"/>
    <mergeCell ref="O2:P2"/>
    <mergeCell ref="Q2:R2"/>
    <mergeCell ref="S2:V2"/>
    <mergeCell ref="O3:P3"/>
    <mergeCell ref="Q3:R3"/>
    <mergeCell ref="S3:V3"/>
    <mergeCell ref="K1:L4"/>
    <mergeCell ref="F5:G5"/>
    <mergeCell ref="H5:K5"/>
    <mergeCell ref="L5:M5"/>
    <mergeCell ref="A2:C2"/>
    <mergeCell ref="A3:C3"/>
    <mergeCell ref="A5:A6"/>
    <mergeCell ref="B5:B6"/>
    <mergeCell ref="C5:E5"/>
    <mergeCell ref="A4:C4"/>
  </mergeCells>
  <phoneticPr fontId="2"/>
  <conditionalFormatting sqref="C7:C14">
    <cfRule type="expression" dxfId="99" priority="241">
      <formula>H7=3</formula>
    </cfRule>
    <cfRule type="expression" dxfId="98" priority="242">
      <formula>H7=4</formula>
    </cfRule>
    <cfRule type="expression" dxfId="97" priority="243">
      <formula>H7=5</formula>
    </cfRule>
  </conditionalFormatting>
  <conditionalFormatting sqref="D7:D14">
    <cfRule type="expression" dxfId="96" priority="11">
      <formula>MONTH(D7)=MONTH(TODAY())</formula>
    </cfRule>
  </conditionalFormatting>
  <conditionalFormatting sqref="E7:E14">
    <cfRule type="cellIs" dxfId="95" priority="13" operator="lessThanOrEqual">
      <formula>64</formula>
    </cfRule>
    <cfRule type="containsErrors" dxfId="94" priority="194" stopIfTrue="1">
      <formula>ISERROR(E7)</formula>
    </cfRule>
  </conditionalFormatting>
  <conditionalFormatting sqref="F7:AU14 C7:D14">
    <cfRule type="expression" dxfId="93" priority="193">
      <formula>MOD(ROW(),2)=0</formula>
    </cfRule>
  </conditionalFormatting>
  <conditionalFormatting sqref="H7:H14">
    <cfRule type="cellIs" dxfId="92" priority="195" stopIfTrue="1" operator="greaterThan">
      <formula>2</formula>
    </cfRule>
  </conditionalFormatting>
  <conditionalFormatting sqref="I7:I14">
    <cfRule type="cellIs" dxfId="91" priority="15" operator="greaterThanOrEqual">
      <formula>2</formula>
    </cfRule>
  </conditionalFormatting>
  <conditionalFormatting sqref="K7:K14 N7:N14">
    <cfRule type="timePeriod" dxfId="90" priority="14" timePeriod="lastMonth">
      <formula>AND(MONTH(K7)=MONTH(EDATE(TODAY(),0-1)),YEAR(K7)=YEAR(EDATE(TODAY(),0-1)))</formula>
    </cfRule>
    <cfRule type="timePeriod" dxfId="89" priority="16" timePeriod="nextMonth">
      <formula>AND(MONTH(K7)=MONTH(EDATE(TODAY(),0+1)),YEAR(K7)=YEAR(EDATE(TODAY(),0+1)))</formula>
    </cfRule>
    <cfRule type="timePeriod" dxfId="8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7A5F58FE-D64D-4031-85A1-EA95D0AEA1C6}">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039C1415-0D6C-40E2-9A13-6EB0AFD18C00}">
      <formula1>1</formula1>
      <formula2>31</formula2>
    </dataValidation>
    <dataValidation allowBlank="1" showInputMessage="1" showErrorMessage="1" promptTitle="生年月日の入力" prompt="西暦でも和暦でも入力できます_x000a_（例：2000/4/1 または 令和7年3月15日）" sqref="D7:D14" xr:uid="{D8BC57A8-1311-4F39-83FD-8CE7FAD3AA67}"/>
  </dataValidations>
  <hyperlinks>
    <hyperlink ref="A4:C4" r:id="rId1" display="※解説記事はこちら" xr:uid="{7E68DA60-CCDF-4994-BB4D-15CBB588EA95}"/>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9">
        <x14:dataValidation type="list" allowBlank="1" showInputMessage="1" xr:uid="{0BBBEB65-EF6D-4C20-AF45-F2A24C977F37}">
          <x14:formula1>
            <xm:f>ドロップダウンリスト一覧!$A$4:$A$8</xm:f>
          </x14:formula1>
          <xm:sqref>H7:H11</xm:sqref>
        </x14:dataValidation>
        <x14:dataValidation type="list" allowBlank="1" showInputMessage="1" showErrorMessage="1" xr:uid="{85E6F946-8EEF-48DA-A7CE-6468C452A568}">
          <x14:formula1>
            <xm:f>ドロップダウンリスト一覧!$E$3:$E$4</xm:f>
          </x14:formula1>
          <xm:sqref>L12:M14</xm:sqref>
        </x14:dataValidation>
        <x14:dataValidation type="list" allowBlank="1" showInputMessage="1" xr:uid="{08418CA0-A61F-41BD-BDD9-D82F7B19014E}">
          <x14:formula1>
            <xm:f>ドロップダウンリスト一覧!$A$3:$A$5</xm:f>
          </x14:formula1>
          <xm:sqref>H12:H14</xm:sqref>
        </x14:dataValidation>
        <x14:dataValidation type="list" allowBlank="1" showInputMessage="1" showErrorMessage="1" xr:uid="{5FF9DF00-5C66-42BE-9876-6AC095287BE7}">
          <x14:formula1>
            <xm:f>ドロップダウンリスト一覧!$D$3:$D$13</xm:f>
          </x14:formula1>
          <xm:sqref>L7:M11</xm:sqref>
        </x14:dataValidation>
        <x14:dataValidation type="list" allowBlank="1" showInputMessage="1" showErrorMessage="1" xr:uid="{073186E2-B43F-43E6-9049-AD154BFEB08A}">
          <x14:formula1>
            <xm:f>ドロップダウンリスト一覧!$F$3:$F$3</xm:f>
          </x14:formula1>
          <xm:sqref>F7:F11 G7:H14</xm:sqref>
        </x14:dataValidation>
        <x14:dataValidation type="list" allowBlank="1" showInputMessage="1" showErrorMessage="1" xr:uid="{405303E4-F0DD-45EC-ACDF-C25ADE686462}">
          <x14:formula1>
            <xm:f>ドロップダウンリスト一覧!$B$3:$B$6</xm:f>
          </x14:formula1>
          <xm:sqref>I7:I14</xm:sqref>
        </x14:dataValidation>
        <x14:dataValidation type="list" allowBlank="1" showInputMessage="1" showErrorMessage="1" xr:uid="{A4C3EBF5-1AC0-4690-A833-A19FF1CD0D77}">
          <x14:formula1>
            <xm:f>ドロップダウンリスト一覧!$C$3</xm:f>
          </x14:formula1>
          <xm:sqref>O7:P14 R7:R14</xm:sqref>
        </x14:dataValidation>
        <x14:dataValidation type="list" allowBlank="1" showInputMessage="1" showErrorMessage="1" xr:uid="{C4556FFE-B578-4191-A98C-5BD64FD778D2}">
          <x14:formula1>
            <xm:f>ドロップダウンリスト一覧!$C$3:$C$5</xm:f>
          </x14:formula1>
          <xm:sqref>AM7:AM14 AQ7:AQ14</xm:sqref>
        </x14:dataValidation>
        <x14:dataValidation type="list" allowBlank="1" showInputMessage="1" xr:uid="{8A72B10A-9729-4E94-874B-EA432EE2C17C}">
          <x14:formula1>
            <xm:f>ドロップダウンリスト一覧!$C$3</xm:f>
          </x14:formula1>
          <xm:sqref>AJ7:AJ14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5168-DB96-4C95-8427-631231B07238}">
  <sheetPr codeName="Sheet17">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"令和"&amp;使用年度&amp;"年11月　月間売上表"</f>
        <v>令和8年11月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COUNTIFS('11月 管理表'!$H$7:$H$11,ドロップダウンリスト一覧!$A$4,'11月 管理表'!$F$7:$F$11,"&lt;&gt;対象",'11月 管理表'!$G$7:$G$11,"&lt;&gt;対象")</f>
        <v>0</v>
      </c>
      <c r="D19" s="52">
        <f>金額設定!I$9*C19</f>
        <v>0</v>
      </c>
      <c r="E19" s="51">
        <f>COUNTIFS('11月 管理表'!$H$7:$H$11,ドロップダウンリスト一覧!$A$4,'11月 管理表'!$F$7:$F$11,"&lt;&gt;対象",'11月 管理表'!$G$7:$G$11,"対象")</f>
        <v>0</v>
      </c>
      <c r="F19" s="52">
        <f>金額設定!I$9*E19</f>
        <v>0</v>
      </c>
      <c r="G19"/>
      <c r="H19"/>
    </row>
    <row r="20" spans="1:10" ht="22.05" customHeight="1">
      <c r="A20"/>
      <c r="B20" s="50" t="s">
        <v>209</v>
      </c>
      <c r="C20" s="51">
        <f>COUNTIFS('11月 管理表'!$H$7:$H$11,ドロップダウンリスト一覧!$A$5,'11月 管理表'!$F$7:$F$11,"&lt;&gt;対象",'11月 管理表'!$G$7:$G$11,"&lt;&gt;対象")</f>
        <v>0</v>
      </c>
      <c r="D20" s="52">
        <f>金額設定!I$9*C20</f>
        <v>0</v>
      </c>
      <c r="E20" s="51">
        <f>COUNTIFS('11月 管理表'!$H$7:$H$11,ドロップダウンリスト一覧!$A$5,'11月 管理表'!$F$7:$F$11,"&lt;&gt;対象",'11月 管理表'!$G$7:$G$11,"対象")</f>
        <v>0</v>
      </c>
      <c r="F20" s="52">
        <f>金額設定!I$9*E20</f>
        <v>0</v>
      </c>
      <c r="G20"/>
      <c r="H20"/>
    </row>
    <row r="21" spans="1:10" ht="22.05" customHeight="1">
      <c r="A21"/>
      <c r="B21" s="50" t="s">
        <v>210</v>
      </c>
      <c r="C21" s="51">
        <f>COUNTIFS('11月 管理表'!$H$7:$H$11,ドロップダウンリスト一覧!$A$6,'11月 管理表'!$F$7:$F$11,"&lt;&gt;対象",'11月 管理表'!$G$7:$G$11,"&lt;&gt;対象")</f>
        <v>0</v>
      </c>
      <c r="D21" s="52">
        <f>金額設定!I$10*C21</f>
        <v>0</v>
      </c>
      <c r="E21" s="51">
        <f>COUNTIFS('11月 管理表'!$H$7:$H$11,ドロップダウンリスト一覧!$A$6,'11月 管理表'!$F$7:$F$11,"&lt;&gt;対象",'11月 管理表'!$G$7:$G$11,"対象")</f>
        <v>0</v>
      </c>
      <c r="F21" s="52">
        <f>金額設定!I$10*E21</f>
        <v>0</v>
      </c>
      <c r="G21"/>
      <c r="H21"/>
    </row>
    <row r="22" spans="1:10" ht="22.05" customHeight="1">
      <c r="A22"/>
      <c r="B22" s="50" t="s">
        <v>211</v>
      </c>
      <c r="C22" s="51">
        <f>COUNTIFS('11月 管理表'!$H$7:$H$11,ドロップダウンリスト一覧!$A$7,'11月 管理表'!$F$7:$F$11,"&lt;&gt;対象",'11月 管理表'!$G$7:$G$11,"&lt;&gt;対象")</f>
        <v>0</v>
      </c>
      <c r="D22" s="52">
        <f>金額設定!I$10*C22</f>
        <v>0</v>
      </c>
      <c r="E22" s="51">
        <f>COUNTIFS('11月 管理表'!$H$7:$H$11,ドロップダウンリスト一覧!$A$7,'11月 管理表'!$F$7:$F$11,"&lt;&gt;対象",'11月 管理表'!$G$7:$G$11,"対象")</f>
        <v>0</v>
      </c>
      <c r="F22" s="52">
        <f>金額設定!I$10*E22</f>
        <v>0</v>
      </c>
      <c r="G22"/>
      <c r="H22"/>
    </row>
    <row r="23" spans="1:10" ht="22.05" customHeight="1">
      <c r="A23"/>
      <c r="B23" s="50" t="s">
        <v>212</v>
      </c>
      <c r="C23" s="51">
        <f>COUNTIFS('11月 管理表'!$H$7:$H$11,ドロップダウンリスト一覧!$A$8,'11月 管理表'!$F$7:$F$11,"&lt;&gt;対象",'11月 管理表'!$G$7:$G$11,"&lt;&gt;対象")</f>
        <v>0</v>
      </c>
      <c r="D23" s="52">
        <f>金額設定!I$10*C23</f>
        <v>0</v>
      </c>
      <c r="E23" s="51">
        <f>COUNTIFS('11月 管理表'!$H$7:$H$11,ドロップダウンリスト一覧!$A$8,'11月 管理表'!$F$7:$F$11,"&lt;&gt;対象",'11月 管理表'!$G$7:$G$11,"対象")</f>
        <v>0</v>
      </c>
      <c r="F23" s="52">
        <f>金額設定!I$10*E23</f>
        <v>0</v>
      </c>
      <c r="G23"/>
      <c r="H23"/>
    </row>
    <row r="24" spans="1:10" ht="22.05" customHeight="1">
      <c r="A24"/>
      <c r="B24" s="50" t="s">
        <v>95</v>
      </c>
      <c r="C24" s="51">
        <f>COUNTIFS('11月 管理表'!$L$7:$L$11,ドロップダウンリスト一覧!$D$3,'11月 管理表'!$G$7:$G$11,"&lt;&gt;対象")+COUNTIFS('11月 管理表'!$M$7:$M$11,ドロップダウンリスト一覧!$D$3,'11月 管理表'!$G$7:$G$11,"&lt;&gt;対象")</f>
        <v>0</v>
      </c>
      <c r="D24" s="52">
        <f>金額設定!I$11*C24</f>
        <v>0</v>
      </c>
      <c r="E24" s="51">
        <f>COUNTIFS('11月 管理表'!$L$7:$L$11,ドロップダウンリスト一覧!$D$3,'11月 管理表'!$G$7:$G$11,"対象")+COUNTIFS('11月 管理表'!$M$7:$M$11,ドロップダウンリスト一覧!$D$3,'11月 管理表'!$G$7:$G$11,"対象")</f>
        <v>0</v>
      </c>
      <c r="F24" s="52">
        <f>金額設定!I$11*E24</f>
        <v>0</v>
      </c>
      <c r="G24"/>
      <c r="H24"/>
    </row>
    <row r="25" spans="1:10" ht="22.05" customHeight="1">
      <c r="A25"/>
      <c r="B25" s="50" t="s">
        <v>145</v>
      </c>
      <c r="C25" s="51">
        <f>COUNTIFS('11月 管理表'!$L$7:$L$11,ドロップダウンリスト一覧!$D$4,'11月 管理表'!$G$7:$G$11,"&lt;&gt;対象")+COUNTIFS('11月 管理表'!$M$7:$M$11,ドロップダウンリスト一覧!$D$4,'11月 管理表'!$G$7:$G$11,"&lt;&gt;対象")</f>
        <v>0</v>
      </c>
      <c r="D25" s="52">
        <f>金額設定!I$12*C25</f>
        <v>0</v>
      </c>
      <c r="E25" s="51">
        <f>COUNTIFS('11月 管理表'!$L$7:$L$11,ドロップダウンリスト一覧!$D$4,'11月 管理表'!$G$7:$G$11,"対象")+COUNTIFS('11月 管理表'!$M$7:$M$11,ドロップダウンリスト一覧!$D$4,'11月 管理表'!$G$7:$G$11,"対象")</f>
        <v>0</v>
      </c>
      <c r="F25" s="52">
        <f>金額設定!I$12*E25</f>
        <v>0</v>
      </c>
      <c r="G25"/>
      <c r="H25"/>
    </row>
    <row r="26" spans="1:10" ht="22.05" customHeight="1">
      <c r="A26"/>
      <c r="B26" s="50" t="s">
        <v>146</v>
      </c>
      <c r="C26" s="51">
        <f>COUNTIFS('11月 管理表'!$L$7:$L$11,ドロップダウンリスト一覧!$D$5,'11月 管理表'!$G$7:$G$11,"&lt;&gt;対象")+COUNTIFS('11月 管理表'!$M$7:$M$11,ドロップダウンリスト一覧!$D$5,'11月 管理表'!$G$7:$G$11,"&lt;&gt;対象")</f>
        <v>0</v>
      </c>
      <c r="D26" s="52">
        <f>金額設定!I$13*C26</f>
        <v>0</v>
      </c>
      <c r="E26" s="51">
        <f>COUNTIFS('11月 管理表'!$L$7:$L$11,ドロップダウンリスト一覧!$D$5,'11月 管理表'!$G$7:$G$11,"対象")+COUNTIFS('11月 管理表'!$M$7:$M$11,ドロップダウンリスト一覧!$D$5,'11月 管理表'!$G$7:$G$11,"対象")</f>
        <v>0</v>
      </c>
      <c r="F26" s="52">
        <f>金額設定!I$13*E26</f>
        <v>0</v>
      </c>
      <c r="G26"/>
      <c r="H26"/>
    </row>
    <row r="27" spans="1:10" ht="22.05" customHeight="1">
      <c r="A27"/>
      <c r="B27" s="50" t="s">
        <v>147</v>
      </c>
      <c r="C27" s="51">
        <f>COUNTIFS('11月 管理表'!$L$7:$L$11,ドロップダウンリスト一覧!$D$6,'11月 管理表'!$G$7:$G$11,"&lt;&gt;対象")+COUNTIFS('11月 管理表'!$M$7:$M$11,ドロップダウンリスト一覧!$D$6,'11月 管理表'!$G$7:$G$11,"&lt;&gt;対象")</f>
        <v>0</v>
      </c>
      <c r="D27" s="52">
        <f>金額設定!I$14*C27</f>
        <v>0</v>
      </c>
      <c r="E27" s="51">
        <f>COUNTIFS('11月 管理表'!$L$7:$L$11,ドロップダウンリスト一覧!$D$6,'11月 管理表'!$G$7:$G$11,"対象")+COUNTIFS('11月 管理表'!$M$7:$M$11,ドロップダウンリスト一覧!$D$6,'11月 管理表'!$G$7:$G$11,"対象")</f>
        <v>0</v>
      </c>
      <c r="F27" s="52">
        <f>金額設定!I$14*E27</f>
        <v>0</v>
      </c>
      <c r="G27"/>
      <c r="H27"/>
    </row>
    <row r="28" spans="1:10" ht="22.05" customHeight="1">
      <c r="A28"/>
      <c r="B28" s="50" t="s">
        <v>148</v>
      </c>
      <c r="C28" s="51">
        <f>COUNTIFS('11月 管理表'!$L$7:$L$11,ドロップダウンリスト一覧!$D$7,'11月 管理表'!$G$7:$G$11,"&lt;&gt;対象")+COUNTIFS('11月 管理表'!$M$7:$M$11,ドロップダウンリスト一覧!$D$7,'11月 管理表'!$G$7:$G$11,"&lt;&gt;対象")</f>
        <v>0</v>
      </c>
      <c r="D28" s="52">
        <f>金額設定!I$15*C28</f>
        <v>0</v>
      </c>
      <c r="E28" s="51">
        <f>COUNTIFS('11月 管理表'!$L$7:$L$11,ドロップダウンリスト一覧!$D$7,'11月 管理表'!$G$7:$G$11,"対象")+COUNTIFS('11月 管理表'!$M$7:$M$11,ドロップダウンリスト一覧!$D$7,'11月 管理表'!$G$7:$G$11,"対象")</f>
        <v>0</v>
      </c>
      <c r="F28" s="52">
        <f>金額設定!I$15*E28</f>
        <v>0</v>
      </c>
      <c r="G28"/>
      <c r="H28"/>
    </row>
    <row r="29" spans="1:10" ht="22.05" customHeight="1">
      <c r="A29"/>
      <c r="B29" s="50" t="s">
        <v>149</v>
      </c>
      <c r="C29" s="51">
        <f>COUNTIFS('11月 管理表'!$L$7:$L$11,ドロップダウンリスト一覧!$D$8,'11月 管理表'!$G$7:$G$11,"&lt;&gt;対象")+COUNTIFS('11月 管理表'!$M$7:$M$11,ドロップダウンリスト一覧!$D$8,'11月 管理表'!$G$7:$G$11,"&lt;&gt;対象")</f>
        <v>0</v>
      </c>
      <c r="D29" s="52">
        <f>金額設定!I$16*C29</f>
        <v>0</v>
      </c>
      <c r="E29" s="51">
        <f>COUNTIFS('11月 管理表'!$L$7:$L$11,ドロップダウンリスト一覧!$D$8,'11月 管理表'!$G$7:$G$11,"対象")+COUNTIFS('11月 管理表'!$M$7:$M$11,ドロップダウンリスト一覧!$D$8,'11月 管理表'!$G$7:$G$11,"対象")</f>
        <v>0</v>
      </c>
      <c r="F29" s="52">
        <f>金額設定!I$16*E29</f>
        <v>0</v>
      </c>
      <c r="G29"/>
      <c r="H29"/>
    </row>
    <row r="30" spans="1:10" ht="22.05" customHeight="1">
      <c r="A30"/>
      <c r="B30" s="50" t="s">
        <v>150</v>
      </c>
      <c r="C30" s="51">
        <f>COUNTIFS('11月 管理表'!$L$7:$L$11,ドロップダウンリスト一覧!$D$9,'11月 管理表'!$G$7:$G$11,"&lt;&gt;対象")+COUNTIFS('11月 管理表'!$M$7:$M$11,ドロップダウンリスト一覧!$D$9,'11月 管理表'!$G$7:$G$11,"&lt;&gt;対象")</f>
        <v>0</v>
      </c>
      <c r="D30" s="52">
        <f>金額設定!I$17*C30</f>
        <v>0</v>
      </c>
      <c r="E30" s="51">
        <f>COUNTIFS('11月 管理表'!$L$7:$L$11,ドロップダウンリスト一覧!$D$9,'11月 管理表'!$G$7:$G$11,"対象")+COUNTIFS('11月 管理表'!$M$7:$M$11,ドロップダウンリスト一覧!$D$9,'11月 管理表'!$G$7:$G$11,"対象")</f>
        <v>0</v>
      </c>
      <c r="F30" s="52">
        <f>金額設定!I$17*E30</f>
        <v>0</v>
      </c>
      <c r="G30"/>
      <c r="H30"/>
    </row>
    <row r="31" spans="1:10" ht="22.05" customHeight="1">
      <c r="A31"/>
      <c r="B31" s="50" t="s">
        <v>151</v>
      </c>
      <c r="C31" s="51">
        <f>COUNTIFS('11月 管理表'!$L$7:$L$11,ドロップダウンリスト一覧!$D$10,'11月 管理表'!$G$7:$G$11,"&lt;&gt;対象")+COUNTIFS('11月 管理表'!$M$7:$M$11,ドロップダウンリスト一覧!$D$10,'11月 管理表'!$G$7:$G$11,"&lt;&gt;対象")</f>
        <v>0</v>
      </c>
      <c r="D31" s="52">
        <f>金額設定!I$18*C31</f>
        <v>0</v>
      </c>
      <c r="E31" s="51">
        <f>COUNTIFS('11月 管理表'!$L$7:$L$11,ドロップダウンリスト一覧!$D$10,'11月 管理表'!$G$7:$G$11,"対象")+COUNTIFS('11月 管理表'!$M$7:$M$11,ドロップダウンリスト一覧!$D$10,'11月 管理表'!$G$7:$G$11,"対象")</f>
        <v>0</v>
      </c>
      <c r="F31" s="52">
        <f>金額設定!I$18*E31</f>
        <v>0</v>
      </c>
      <c r="G31"/>
      <c r="H31"/>
    </row>
    <row r="32" spans="1:10" ht="22.05" customHeight="1">
      <c r="A32"/>
      <c r="B32" s="50" t="s">
        <v>152</v>
      </c>
      <c r="C32" s="51">
        <f>COUNTIFS('11月 管理表'!$L$7:$L$11,ドロップダウンリスト一覧!$D$11,'11月 管理表'!$G$7:$G$11,"&lt;&gt;対象")+COUNTIFS('11月 管理表'!$M$7:$M$11,ドロップダウンリスト一覧!$D$11,'11月 管理表'!$G$7:$G$11,"&lt;&gt;対象")</f>
        <v>0</v>
      </c>
      <c r="D32" s="52">
        <f>金額設定!I$19*C32</f>
        <v>0</v>
      </c>
      <c r="E32" s="51">
        <f>COUNTIFS('11月 管理表'!$L$7:$L$11,ドロップダウンリスト一覧!$D$11,'11月 管理表'!$G$7:$G$11,"対象")+COUNTIFS('11月 管理表'!$M$7:$M$11,ドロップダウンリスト一覧!$D$11,'11月 管理表'!$G$7:$G$11,"対象")</f>
        <v>0</v>
      </c>
      <c r="F32" s="52">
        <f>金額設定!I$19*E32</f>
        <v>0</v>
      </c>
      <c r="G32"/>
      <c r="H32"/>
    </row>
    <row r="33" spans="1:14" ht="22.05" customHeight="1">
      <c r="A33"/>
      <c r="B33" s="50" t="s">
        <v>153</v>
      </c>
      <c r="C33" s="51">
        <f>COUNTIFS('11月 管理表'!$L$7:$L$11,ドロップダウンリスト一覧!$D$12,'11月 管理表'!$G$7:$G$11,"&lt;&gt;対象")+COUNTIFS('11月 管理表'!$M$7:$M$11,ドロップダウンリスト一覧!$D$12,'11月 管理表'!$G$7:$G$11,"&lt;&gt;対象")</f>
        <v>0</v>
      </c>
      <c r="D33" s="52">
        <f>金額設定!I$20*C33</f>
        <v>0</v>
      </c>
      <c r="E33" s="51">
        <f>COUNTIFS('11月 管理表'!$L$7:$L$11,ドロップダウンリスト一覧!$D$12,'11月 管理表'!$G$7:$G$11,"対象")+COUNTIFS('11月 管理表'!$M$7:$M$11,ドロップダウンリスト一覧!$D$12,'11月 管理表'!$G$7:$G$11,"対象")</f>
        <v>0</v>
      </c>
      <c r="F33" s="52">
        <f>金額設定!I$20*E33</f>
        <v>0</v>
      </c>
      <c r="G33"/>
      <c r="H33"/>
    </row>
    <row r="34" spans="1:14" ht="22.05" customHeight="1">
      <c r="A34"/>
      <c r="B34" s="50" t="s">
        <v>154</v>
      </c>
      <c r="C34" s="51">
        <f>COUNTIFS('11月 管理表'!$L$7:$L$11,ドロップダウンリスト一覧!$D$13,'11月 管理表'!$G$7:$G$11,"&lt;&gt;対象")+COUNTIFS('11月 管理表'!$M$7:$M$11,ドロップダウンリスト一覧!$D$13,'11月 管理表'!$G$7:$G$11,"&lt;&gt;対象")</f>
        <v>0</v>
      </c>
      <c r="D34" s="52">
        <f>金額設定!I$21*C34</f>
        <v>0</v>
      </c>
      <c r="E34" s="51">
        <f>COUNTIFS('11月 管理表'!$L$7:$L$11,ドロップダウンリスト一覧!$D$13,'11月 管理表'!$G$7:$G$11,"対象")+COUNTIFS('11月 管理表'!$M$7:$M$11,ドロップダウンリスト一覧!$D$13,'11月 管理表'!$G$7:$G$11,"対象")</f>
        <v>0</v>
      </c>
      <c r="F34" s="52">
        <f>金額設定!I$21*E34</f>
        <v>0</v>
      </c>
      <c r="G34"/>
      <c r="H34"/>
    </row>
    <row r="35" spans="1:14" ht="22.05" customHeight="1">
      <c r="A35"/>
      <c r="B35" s="81" t="s">
        <v>155</v>
      </c>
      <c r="C35" s="82">
        <f>COUNTIFS('11月 管理表'!$H$7:$H$11,ドロップダウンリスト一覧!$A$4,'11月 管理表'!$F$7:$F$11,"対象",'11月 管理表'!$G$7:$G$11,"&lt;&gt;対象")+COUNTIFS('11月 管理表'!$H$7:$H$11,ドロップダウンリスト一覧!$A$5,'11月 管理表'!$F$7:$F$11,"対象",'11月 管理表'!$G$7:$G$11,"&lt;&gt;対象")</f>
        <v>0</v>
      </c>
      <c r="D35" s="83">
        <f>金額設定!I$22*C35</f>
        <v>0</v>
      </c>
      <c r="E35" s="82">
        <f>COUNTIFS('11月 管理表'!$H$7:$H$11,ドロップダウンリスト一覧!$A$4,'11月 管理表'!$F$7:$F$11,"対象",'11月 管理表'!$G$7:$G$11,"対象")+COUNTIFS('11月 管理表'!$H$7:$H$11,ドロップダウンリスト一覧!$A$5,'11月 管理表'!$F$7:$F$11,"対象",'11月 管理表'!$G$7:$G$11,"対象")</f>
        <v>0</v>
      </c>
      <c r="F35" s="83">
        <f>金額設定!I$22*E35</f>
        <v>0</v>
      </c>
      <c r="G35"/>
      <c r="H35"/>
    </row>
    <row r="36" spans="1:14" ht="22.05" customHeight="1">
      <c r="A36"/>
      <c r="B36" s="81" t="s">
        <v>156</v>
      </c>
      <c r="C36" s="82">
        <f>COUNTIFS('11月 管理表'!$H$7:$H$11,ドロップダウンリスト一覧!$A$6,'11月 管理表'!$F$7:$F$11,"対象",'11月 管理表'!$G$7:$G$11,"&lt;&gt;対象")+COUNTIFS('11月 管理表'!$H$7:$H$11,ドロップダウンリスト一覧!$A$7,'11月 管理表'!$F$7:$F$11,"対象",'11月 管理表'!$G$7:$G$11,"&lt;&gt;対象")+COUNTIFS('11月 管理表'!$H$7:$H$11,ドロップダウンリスト一覧!$A$8,'11月 管理表'!$F$7:$F$11,"対象",'11月 管理表'!$G$7:$G$11,"&lt;&gt;対象")</f>
        <v>0</v>
      </c>
      <c r="D36" s="83">
        <f>金額設定!I$23*C36</f>
        <v>0</v>
      </c>
      <c r="E36" s="82">
        <f>COUNTIFS('11月 管理表'!$H$7:$H$11,ドロップダウンリスト一覧!$A$6,'11月 管理表'!$F$7:$F$11,"対象",'11月 管理表'!$G$7:$G$11,"対象")+COUNTIFS('11月 管理表'!$H$7:$H$11,ドロップダウンリスト一覧!$A$7,'11月 管理表'!$F$7:$F$11,"対象",'11月 管理表'!$G$7:$G$11,"対象")+COUNTIFS('11月 管理表'!$H$7:$H$11,ドロップダウンリスト一覧!$A$8,'11月 管理表'!$F$7:$F$11,"対象",'11月 管理表'!$G$7:$G$11,"対象")</f>
        <v>0</v>
      </c>
      <c r="F36" s="83">
        <f>金額設定!I$23*E36</f>
        <v>0</v>
      </c>
      <c r="G36"/>
      <c r="H36"/>
    </row>
    <row r="37" spans="1:14" ht="22.05" customHeight="1">
      <c r="A37"/>
      <c r="B37" s="81" t="s">
        <v>157</v>
      </c>
      <c r="C37" s="84">
        <v>0</v>
      </c>
      <c r="D37" s="83">
        <f>金額設定!I$24*C37</f>
        <v>0</v>
      </c>
      <c r="E37" s="84">
        <v>0</v>
      </c>
      <c r="F37" s="83">
        <f>金額設定!I$24*E37</f>
        <v>0</v>
      </c>
      <c r="G37"/>
      <c r="H37"/>
    </row>
    <row r="38" spans="1:14" ht="22.05" customHeight="1">
      <c r="A38"/>
      <c r="B38" s="50" t="str">
        <f>金額設定!A25</f>
        <v>特定事業所加算（Ⅰ〜A）</v>
      </c>
      <c r="C38" s="51">
        <f>SUM(C19:C23)</f>
        <v>0</v>
      </c>
      <c r="D38" s="52">
        <f>金額設定!I$25*C38</f>
        <v>0</v>
      </c>
      <c r="E38" s="51">
        <f>SUM(E19:E23)</f>
        <v>0</v>
      </c>
      <c r="F38" s="52">
        <f>金額設定!I$25*E38</f>
        <v>0</v>
      </c>
      <c r="G38"/>
      <c r="H38"/>
    </row>
    <row r="39" spans="1:14" ht="24" customHeight="1">
      <c r="A39"/>
      <c r="B39" s="85" t="s">
        <v>248</v>
      </c>
      <c r="C39" s="86"/>
      <c r="D39" s="89">
        <f>ROUND(SUM(D19:D38)*金額設定!I$8, 0)</f>
        <v>0</v>
      </c>
      <c r="E39" s="87"/>
      <c r="F39" s="89">
        <f>ROUND(SUM(F19:F38)*金額設定!I$8,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COUNTIFS('11月 管理表'!$H$12:$H$14,ドロップダウンリスト一覧!$A$3,'11月 管理表'!$G$12:$G$14,"&lt;&gt;対象")</f>
        <v>0</v>
      </c>
      <c r="D44" s="52">
        <f>金額設定!I$27*C44</f>
        <v>0</v>
      </c>
      <c r="E44" s="51">
        <f>COUNTIFS('11月 管理表'!$H$12:$H$14,ドロップダウンリスト一覧!$A$3,'11月 管理表'!$G$12:$G$14,"対象")</f>
        <v>0</v>
      </c>
      <c r="F44" s="52">
        <f>金額設定!I$27*E44</f>
        <v>0</v>
      </c>
      <c r="G44"/>
      <c r="H44"/>
    </row>
    <row r="45" spans="1:14" ht="18">
      <c r="A45"/>
      <c r="B45" s="50" t="s">
        <v>215</v>
      </c>
      <c r="C45" s="51">
        <f>COUNTIFS('11月 管理表'!$H$12:$H$14,ドロップダウンリスト一覧!$A$4,'11月 管理表'!$G$12:$G$14,"&lt;&gt;対象")</f>
        <v>0</v>
      </c>
      <c r="D45" s="52">
        <f>金額設定!I$27*C45</f>
        <v>0</v>
      </c>
      <c r="E45" s="51">
        <f>COUNTIFS('11月 管理表'!$H$12:$H$14,ドロップダウンリスト一覧!$A$4,'11月 管理表'!$G$12:$G$14,"対象")</f>
        <v>0</v>
      </c>
      <c r="F45" s="52">
        <f>金額設定!I$27*E45</f>
        <v>0</v>
      </c>
      <c r="G45"/>
      <c r="H45"/>
    </row>
    <row r="46" spans="1:14" ht="18">
      <c r="A46"/>
      <c r="B46" s="50" t="s">
        <v>216</v>
      </c>
      <c r="C46" s="51">
        <f>COUNTIFS('11月 管理表'!$H$12:$H$14,ドロップダウンリスト一覧!$A$5,'11月 管理表'!$G$12:$G$14,"&lt;&gt;対象")</f>
        <v>0</v>
      </c>
      <c r="D46" s="52">
        <f>金額設定!I$27*C46</f>
        <v>0</v>
      </c>
      <c r="E46" s="51">
        <f>COUNTIFS('11月 管理表'!$H$12:$H$14,ドロップダウンリスト一覧!$A$5,'11月 管理表'!$G$12:$G$14,"対象")</f>
        <v>0</v>
      </c>
      <c r="F46" s="52">
        <f>金額設定!I$27*E46</f>
        <v>0</v>
      </c>
      <c r="G46"/>
      <c r="H46"/>
    </row>
    <row r="47" spans="1:14" ht="18">
      <c r="A47"/>
      <c r="B47" s="50" t="s">
        <v>95</v>
      </c>
      <c r="C47" s="51">
        <f>COUNTIFS('11月 管理表'!$L$12:$L$14,ドロップダウンリスト一覧!$E$3,'11月 管理表'!$G$12:$G$14,"&lt;&gt;対象")+COUNTIFS('11月 管理表'!$M$12:$M$14,ドロップダウンリスト一覧!$E$3,'11月 管理表'!$G$12:$G$14,"&lt;&gt;対象")</f>
        <v>0</v>
      </c>
      <c r="D47" s="52">
        <f>金額設定!I$28*C47</f>
        <v>0</v>
      </c>
      <c r="E47" s="51">
        <f>COUNTIFS('11月 管理表'!$L$12:$L$14,ドロップダウンリスト一覧!$E$3,'11月 管理表'!$G$12:$G$14,"対象")+COUNTIFS('11月 管理表'!$M$12:$M$14,ドロップダウンリスト一覧!$E$3,'11月 管理表'!$G$12:$G$14,"対象")</f>
        <v>0</v>
      </c>
      <c r="F47" s="52">
        <f>金額設定!I$28*E47</f>
        <v>0</v>
      </c>
      <c r="G47"/>
      <c r="H47"/>
    </row>
    <row r="48" spans="1:14" ht="18">
      <c r="A48"/>
      <c r="B48" s="50" t="s">
        <v>159</v>
      </c>
      <c r="C48" s="51">
        <f>COUNTIFS('11月 管理表'!$L$12:$L$14,ドロップダウンリスト一覧!$E$4,'11月 管理表'!$G$12:$G$14,"&lt;&gt;対象")+COUNTIFS('11月 管理表'!$M$12:$M$14,ドロップダウンリスト一覧!$E$4,'11月 管理表'!$G$12:$G$14,"&lt;&gt;対象")</f>
        <v>0</v>
      </c>
      <c r="D48" s="52">
        <f>金額設定!I$29*C48</f>
        <v>0</v>
      </c>
      <c r="E48" s="51">
        <f>COUNTIFS('11月 管理表'!$L$12:$L$14,ドロップダウンリスト一覧!$E$4,'11月 管理表'!$G$12:$G$14,"対象")+COUNTIFS('11月 管理表'!$M$12:$M$14,ドロップダウンリスト一覧!$E$4,'11月 管理表'!$G$12:$G$14,"対象")</f>
        <v>0</v>
      </c>
      <c r="F48" s="52">
        <f>金額設定!I$29*E48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金額設定!I$31*C53</f>
        <v>0</v>
      </c>
      <c r="E53" s="15">
        <v>0</v>
      </c>
      <c r="F53" s="55">
        <f>金額設定!I$31*E53</f>
        <v>0</v>
      </c>
      <c r="G53"/>
      <c r="H53"/>
    </row>
    <row r="54" spans="1:8" ht="18">
      <c r="A54"/>
      <c r="B54"/>
      <c r="C54"/>
      <c r="D54"/>
      <c r="E54"/>
      <c r="F54"/>
      <c r="G54"/>
      <c r="H54"/>
    </row>
    <row r="55" spans="1:8" ht="18">
      <c r="A55"/>
      <c r="B55" s="50" t="s">
        <v>161</v>
      </c>
      <c r="C55" s="15">
        <v>0</v>
      </c>
      <c r="D55" s="55">
        <f>金額設定!I$32*C55</f>
        <v>0</v>
      </c>
      <c r="E55" s="15">
        <v>0</v>
      </c>
      <c r="F55" s="55">
        <f>金額設定!I$32*E55</f>
        <v>0</v>
      </c>
      <c r="G55"/>
      <c r="H55"/>
    </row>
    <row r="56" spans="1:8" ht="18">
      <c r="A56"/>
      <c r="B56" s="50" t="s">
        <v>162</v>
      </c>
      <c r="C56" s="15">
        <v>0</v>
      </c>
      <c r="D56" s="55">
        <f>金額設定!I$33*C56</f>
        <v>0</v>
      </c>
      <c r="E56" s="15">
        <v>0</v>
      </c>
      <c r="F56" s="55">
        <f>金額設定!I$33*E56</f>
        <v>0</v>
      </c>
      <c r="G56"/>
      <c r="H56"/>
    </row>
    <row r="57" spans="1:8" ht="18">
      <c r="A57"/>
      <c r="B57" s="50" t="s">
        <v>163</v>
      </c>
      <c r="C57" s="15">
        <v>0</v>
      </c>
      <c r="D57" s="55">
        <f>金額設定!I$34*C57</f>
        <v>0</v>
      </c>
      <c r="E57" s="15">
        <v>0</v>
      </c>
      <c r="F57" s="55">
        <f>金額設定!I$34*E57</f>
        <v>0</v>
      </c>
      <c r="G57"/>
      <c r="H57"/>
    </row>
    <row r="58" spans="1:8" ht="18">
      <c r="A58"/>
      <c r="B58" s="50" t="s">
        <v>164</v>
      </c>
      <c r="C58" s="15">
        <v>0</v>
      </c>
      <c r="D58" s="55">
        <f>金額設定!I$35*C58</f>
        <v>0</v>
      </c>
      <c r="E58" s="15">
        <v>0</v>
      </c>
      <c r="F58" s="55">
        <f>金額設定!I$35*E58</f>
        <v>0</v>
      </c>
      <c r="G58"/>
      <c r="H58"/>
    </row>
    <row r="59" spans="1:8" ht="18">
      <c r="A59"/>
      <c r="B59" s="50" t="s">
        <v>165</v>
      </c>
      <c r="C59" s="15">
        <v>0</v>
      </c>
      <c r="D59" s="55">
        <f>金額設定!I$36*C59</f>
        <v>0</v>
      </c>
      <c r="E59" s="15">
        <v>0</v>
      </c>
      <c r="F59" s="55">
        <f>金額設定!I$36*E59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oheETS2fJokSHYosugltwG+Ru1bjVzt0Fq0kksGkj2lfSN+Zx9X34Jep439rVvhVtzgUaN3ljVCwv7jVMJ17vA==" saltValue="U5v1UmMspAq23qrB2r5IUg=="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87" priority="3" stopIfTrue="1">
      <formula>AND($D19=0,$F19=0)</formula>
    </cfRule>
  </conditionalFormatting>
  <conditionalFormatting sqref="C44:F48">
    <cfRule type="expression" dxfId="86" priority="7" stopIfTrue="1">
      <formula>AND($D44=0,$F44=0)</formula>
    </cfRule>
  </conditionalFormatting>
  <conditionalFormatting sqref="E17">
    <cfRule type="expression" dxfId="85" priority="2" stopIfTrue="1">
      <formula>$E17="月遅れあり"</formula>
    </cfRule>
  </conditionalFormatting>
  <conditionalFormatting sqref="E42">
    <cfRule type="expression" dxfId="84" priority="5" stopIfTrue="1">
      <formula>$E42="月遅れ該当なし"</formula>
    </cfRule>
    <cfRule type="expression" dxfId="83" priority="6" stopIfTrue="1">
      <formula>$E42="月遅れあり"</formula>
    </cfRule>
  </conditionalFormatting>
  <conditionalFormatting sqref="E51">
    <cfRule type="expression" dxfId="82" priority="8" stopIfTrue="1">
      <formula>$E51="月遅れ該当なし"</formula>
    </cfRule>
    <cfRule type="expression" dxfId="81" priority="9" stopIfTrue="1">
      <formula>$E51="月遅れあり"</formula>
    </cfRule>
  </conditionalFormatting>
  <conditionalFormatting sqref="E17:F17">
    <cfRule type="expression" dxfId="80" priority="1" stopIfTrue="1">
      <formula>$E17="月遅れ該当なし"</formula>
    </cfRule>
  </conditionalFormatting>
  <pageMargins left="0.7" right="0.7" top="0.75" bottom="0.75" header="0.3" footer="0.3"/>
  <pageSetup paperSize="9" scale="3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3CB95-19DF-4D00-9A17-D599C1C570AF}">
  <sheetPr>
    <tabColor rgb="FFA5A5A5"/>
    <pageSetUpPr fitToPage="1"/>
  </sheetPr>
  <dimension ref="A1:AU70"/>
  <sheetViews>
    <sheetView showGridLines="0" tabSelected="1" zoomScale="90" zoomScaleNormal="90" zoomScaleSheetLayoutView="70" workbookViewId="0">
      <selection activeCell="C26" sqref="C2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8" width="8.296875" style="33" customWidth="1"/>
    <col min="9" max="9" width="9.296875" style="33" customWidth="1"/>
    <col min="10" max="10" width="20.09765625" style="33" customWidth="1"/>
    <col min="11" max="11" width="14.8984375" style="40" customWidth="1"/>
    <col min="12" max="13" width="13.69921875" style="33" customWidth="1"/>
    <col min="14" max="14" width="17.19921875" style="33" customWidth="1"/>
    <col min="15" max="16" width="8" style="33" customWidth="1"/>
    <col min="17" max="17" width="7.09765625" style="33" customWidth="1"/>
    <col min="18" max="18" width="7.19921875" style="33" customWidth="1"/>
    <col min="19" max="19" width="12.69921875" style="33" customWidth="1"/>
    <col min="20" max="21" width="12.69921875" style="33" hidden="1" customWidth="1"/>
    <col min="22" max="23" width="12.69921875" style="33" customWidth="1"/>
    <col min="24" max="25" width="12.69921875" style="33" hidden="1" customWidth="1"/>
    <col min="26" max="27" width="12.69921875" style="33" customWidth="1"/>
    <col min="28" max="29" width="12.69921875" style="33" hidden="1" customWidth="1"/>
    <col min="30" max="31" width="12.69921875" style="33" customWidth="1"/>
    <col min="32" max="33" width="12.69921875" style="33" hidden="1" customWidth="1"/>
    <col min="34"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372"/>
      <c r="P1" s="372"/>
      <c r="Q1" s="372" t="s">
        <v>238</v>
      </c>
      <c r="R1" s="372"/>
      <c r="S1" s="373"/>
      <c r="T1" s="373"/>
      <c r="U1" s="373"/>
      <c r="V1" s="373"/>
      <c r="W1" s="37"/>
      <c r="X1" s="37"/>
      <c r="Y1" s="37"/>
      <c r="Z1" s="37"/>
      <c r="AA1" s="37"/>
      <c r="AB1" s="37"/>
      <c r="AC1" s="37"/>
      <c r="AD1" s="37"/>
      <c r="AE1" s="37"/>
      <c r="AF1" s="37"/>
      <c r="AG1" s="37"/>
      <c r="AH1" s="37"/>
      <c r="AI1" s="37"/>
      <c r="AJ1" s="37"/>
      <c r="AK1" s="37"/>
      <c r="AL1" s="36"/>
      <c r="AM1" s="36"/>
      <c r="AN1" s="36"/>
      <c r="AO1" s="36"/>
      <c r="AP1" s="36"/>
      <c r="AQ1" s="36"/>
      <c r="AR1" s="36"/>
      <c r="AS1" s="36"/>
      <c r="AT1" s="36"/>
      <c r="AU1" s="36"/>
    </row>
    <row r="2" spans="1:47" ht="31.95" customHeight="1" thickTop="1" thickBot="1">
      <c r="A2" s="366" t="s">
        <v>192</v>
      </c>
      <c r="B2" s="367"/>
      <c r="C2" s="368"/>
      <c r="D2" s="38"/>
      <c r="E2" s="38"/>
      <c r="F2" s="35"/>
      <c r="G2" s="35"/>
      <c r="H2" s="35"/>
      <c r="I2" s="35"/>
      <c r="J2" s="35"/>
      <c r="K2" s="383"/>
      <c r="L2" s="383"/>
      <c r="M2" s="92" t="s">
        <v>58</v>
      </c>
      <c r="N2" s="92">
        <f>COUNTA(C7:C16)</f>
        <v>10</v>
      </c>
      <c r="O2" s="385">
        <f>COUNTA(R7:R16)</f>
        <v>4</v>
      </c>
      <c r="P2" s="385"/>
      <c r="Q2" s="385">
        <f>N2-O2</f>
        <v>6</v>
      </c>
      <c r="R2" s="385"/>
      <c r="S2" s="80"/>
      <c r="T2" s="80"/>
      <c r="U2" s="80"/>
      <c r="V2" s="80"/>
      <c r="W2" s="7"/>
      <c r="X2" s="7"/>
      <c r="Y2" s="7"/>
      <c r="Z2" s="7"/>
      <c r="AA2" s="7"/>
      <c r="AB2" s="7"/>
      <c r="AC2" s="7"/>
      <c r="AD2" s="7"/>
      <c r="AE2" s="7"/>
      <c r="AF2" s="7"/>
      <c r="AG2" s="7"/>
      <c r="AH2" s="7"/>
      <c r="AI2" s="7"/>
      <c r="AJ2" s="7"/>
      <c r="AK2" s="7"/>
      <c r="AL2" s="6"/>
      <c r="AM2" s="6"/>
      <c r="AN2" s="6"/>
      <c r="AO2" s="6"/>
      <c r="AP2" s="6"/>
      <c r="AQ2" s="6"/>
      <c r="AR2" s="6"/>
      <c r="AS2" s="6"/>
      <c r="AT2" s="6"/>
      <c r="AU2" s="8"/>
    </row>
    <row r="3" spans="1:47" ht="31.95" customHeight="1" thickTop="1" thickBot="1">
      <c r="A3" s="366" t="s">
        <v>193</v>
      </c>
      <c r="B3" s="367"/>
      <c r="C3" s="368"/>
      <c r="D3" s="38"/>
      <c r="E3" s="38"/>
      <c r="F3" s="35"/>
      <c r="G3" s="35"/>
      <c r="H3" s="35"/>
      <c r="I3" s="35"/>
      <c r="J3" s="35"/>
      <c r="K3" s="383"/>
      <c r="L3" s="383"/>
      <c r="M3" s="93" t="s">
        <v>59</v>
      </c>
      <c r="N3" s="93">
        <f>COUNTA(C17:C21)</f>
        <v>3</v>
      </c>
      <c r="O3" s="386">
        <f>COUNTA(R17:R21)</f>
        <v>0</v>
      </c>
      <c r="P3" s="386"/>
      <c r="Q3" s="386">
        <f>N3-O3</f>
        <v>3</v>
      </c>
      <c r="R3" s="386"/>
      <c r="S3" s="80"/>
      <c r="T3" s="80"/>
      <c r="U3" s="80"/>
      <c r="V3" s="80"/>
      <c r="W3" s="10"/>
      <c r="X3" s="10"/>
      <c r="Y3" s="10"/>
      <c r="Z3" s="10"/>
      <c r="AA3" s="10"/>
      <c r="AB3" s="10"/>
      <c r="AC3" s="10"/>
      <c r="AD3" s="10"/>
      <c r="AE3" s="10"/>
      <c r="AF3" s="10"/>
      <c r="AG3" s="10"/>
      <c r="AH3" s="10"/>
      <c r="AI3" s="10"/>
      <c r="AJ3" s="10"/>
      <c r="AK3" s="10"/>
      <c r="AL3" s="9"/>
      <c r="AM3" s="9"/>
      <c r="AN3" s="9"/>
      <c r="AO3" s="9"/>
      <c r="AP3" s="9"/>
      <c r="AQ3" s="9"/>
      <c r="AR3" s="9"/>
      <c r="AS3" s="9"/>
      <c r="AT3" s="9"/>
      <c r="AU3" s="11"/>
    </row>
    <row r="4" spans="1:47" ht="25.95" customHeight="1" thickTop="1">
      <c r="A4" s="369" t="s">
        <v>235</v>
      </c>
      <c r="B4" s="370"/>
      <c r="C4" s="370"/>
      <c r="D4" s="94"/>
      <c r="E4" s="94"/>
      <c r="F4" s="35"/>
      <c r="G4" s="35"/>
      <c r="H4" s="35"/>
      <c r="I4" s="35"/>
      <c r="J4" s="35"/>
      <c r="K4" s="384"/>
      <c r="L4" s="384"/>
      <c r="M4" s="95" t="s">
        <v>46</v>
      </c>
      <c r="N4" s="95">
        <f>SUM(N2:N3)</f>
        <v>13</v>
      </c>
      <c r="O4" s="374">
        <f>SUM(O2:O3)</f>
        <v>4</v>
      </c>
      <c r="P4" s="374"/>
      <c r="Q4" s="374">
        <f>SUM(Q2:Q3)</f>
        <v>9</v>
      </c>
      <c r="R4" s="374"/>
      <c r="S4" s="380"/>
      <c r="T4" s="380"/>
      <c r="U4" s="380"/>
      <c r="V4" s="380"/>
      <c r="W4" s="381"/>
      <c r="X4" s="381"/>
      <c r="Y4" s="381"/>
      <c r="Z4" s="381"/>
      <c r="AA4" s="381"/>
      <c r="AB4" s="96"/>
      <c r="AC4" s="96"/>
      <c r="AD4" s="96"/>
      <c r="AE4" s="96"/>
      <c r="AF4" s="96"/>
      <c r="AG4" s="96"/>
      <c r="AH4" s="96"/>
      <c r="AI4" s="97"/>
      <c r="AJ4" s="97"/>
      <c r="AK4" s="97"/>
      <c r="AL4" s="97"/>
      <c r="AM4" s="97"/>
      <c r="AN4" s="97"/>
      <c r="AO4" s="45"/>
      <c r="AP4" s="45"/>
      <c r="AQ4" s="45"/>
      <c r="AR4" s="45"/>
      <c r="AS4" s="45"/>
    </row>
    <row r="5" spans="1:47" ht="28.05" customHeight="1">
      <c r="A5" s="98"/>
      <c r="B5" s="99" t="s">
        <v>2</v>
      </c>
      <c r="C5" s="382" t="s">
        <v>239</v>
      </c>
      <c r="D5" s="382"/>
      <c r="E5" s="382"/>
      <c r="F5" s="371" t="s">
        <v>233</v>
      </c>
      <c r="G5" s="371"/>
      <c r="H5" s="371" t="s">
        <v>232</v>
      </c>
      <c r="I5" s="371"/>
      <c r="J5" s="371"/>
      <c r="K5" s="371"/>
      <c r="L5" s="375" t="s">
        <v>240</v>
      </c>
      <c r="M5" s="375"/>
      <c r="N5" s="375" t="s">
        <v>23</v>
      </c>
      <c r="O5" s="375"/>
      <c r="P5" s="375"/>
      <c r="Q5" s="382" t="s">
        <v>62</v>
      </c>
      <c r="R5" s="382"/>
      <c r="S5" s="375" t="s">
        <v>241</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242</v>
      </c>
      <c r="AU5" s="371"/>
    </row>
    <row r="6" spans="1:47" ht="34.049999999999997" customHeight="1">
      <c r="A6" s="100"/>
      <c r="B6" s="101"/>
      <c r="C6" s="102" t="s">
        <v>63</v>
      </c>
      <c r="D6" s="102" t="s">
        <v>64</v>
      </c>
      <c r="E6" s="100" t="s">
        <v>65</v>
      </c>
      <c r="F6" s="100" t="s">
        <v>222</v>
      </c>
      <c r="G6" s="100" t="s">
        <v>228</v>
      </c>
      <c r="H6" s="100" t="s">
        <v>22</v>
      </c>
      <c r="I6" s="103" t="s">
        <v>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100" t="s">
        <v>71</v>
      </c>
      <c r="AU6" s="100"/>
    </row>
    <row r="7" spans="1:47" ht="25.5" customHeight="1">
      <c r="A7" s="378" t="s">
        <v>224</v>
      </c>
      <c r="B7" s="105">
        <v>1</v>
      </c>
      <c r="C7" s="106" t="s">
        <v>80</v>
      </c>
      <c r="D7" s="107">
        <f ca="1">DATE(1940,MONTH(TODAY()),1)</f>
        <v>14793</v>
      </c>
      <c r="E7" s="108">
        <f t="shared" ref="E7:E21" ca="1" si="0">IF(D7="","",DATEDIF(D7,TODAY(),"Y"))</f>
        <v>86</v>
      </c>
      <c r="F7" s="109"/>
      <c r="G7" s="109"/>
      <c r="H7" s="110">
        <v>1</v>
      </c>
      <c r="I7" s="111">
        <v>1</v>
      </c>
      <c r="J7" s="112" t="s">
        <v>99</v>
      </c>
      <c r="K7" s="113">
        <f ca="1">EDATE(TODAY(),-1)</f>
        <v>46185</v>
      </c>
      <c r="L7" s="114" t="s">
        <v>95</v>
      </c>
      <c r="M7" s="114"/>
      <c r="N7" s="113">
        <f ca="1">EDATE(TODAY(),2)</f>
        <v>46277</v>
      </c>
      <c r="O7" s="115" t="s">
        <v>103</v>
      </c>
      <c r="P7" s="115" t="s">
        <v>103</v>
      </c>
      <c r="Q7" s="116">
        <v>2</v>
      </c>
      <c r="R7" s="117" t="s">
        <v>103</v>
      </c>
      <c r="S7" s="118" t="s">
        <v>104</v>
      </c>
      <c r="T7" s="119"/>
      <c r="U7" s="120"/>
      <c r="V7" s="121" t="s">
        <v>103</v>
      </c>
      <c r="W7" s="122" t="s">
        <v>107</v>
      </c>
      <c r="X7" s="119"/>
      <c r="Y7" s="120"/>
      <c r="Z7" s="123"/>
      <c r="AA7" s="122"/>
      <c r="AB7" s="119"/>
      <c r="AC7" s="120"/>
      <c r="AD7" s="124"/>
      <c r="AE7" s="122" t="s">
        <v>110</v>
      </c>
      <c r="AF7" s="119"/>
      <c r="AG7" s="125"/>
      <c r="AH7" s="124"/>
      <c r="AI7" s="122"/>
      <c r="AJ7" s="124"/>
      <c r="AK7" s="122"/>
      <c r="AL7" s="126"/>
      <c r="AM7" s="127"/>
      <c r="AN7" s="122"/>
      <c r="AO7" s="128"/>
      <c r="AP7" s="118"/>
      <c r="AQ7" s="127"/>
      <c r="AR7" s="129"/>
      <c r="AS7" s="123"/>
      <c r="AT7" s="130"/>
      <c r="AU7" s="131"/>
    </row>
    <row r="8" spans="1:47" ht="25.5" customHeight="1">
      <c r="A8" s="379"/>
      <c r="B8" s="132">
        <v>2</v>
      </c>
      <c r="C8" s="133" t="s">
        <v>81</v>
      </c>
      <c r="D8" s="134" t="s">
        <v>87</v>
      </c>
      <c r="E8" s="135">
        <f t="shared" ca="1" si="0"/>
        <v>78</v>
      </c>
      <c r="F8" s="136"/>
      <c r="G8" s="136"/>
      <c r="H8" s="137">
        <v>1</v>
      </c>
      <c r="I8" s="138">
        <v>1</v>
      </c>
      <c r="J8" s="139" t="s">
        <v>98</v>
      </c>
      <c r="K8" s="140">
        <f ca="1">EDATE(TODAY(),0)</f>
        <v>46215</v>
      </c>
      <c r="L8" s="141"/>
      <c r="M8" s="141"/>
      <c r="N8" s="140">
        <f ca="1">EDATE(TODAY(),3)</f>
        <v>46307</v>
      </c>
      <c r="O8" s="142" t="s">
        <v>103</v>
      </c>
      <c r="P8" s="142" t="s">
        <v>103</v>
      </c>
      <c r="Q8" s="143">
        <v>4</v>
      </c>
      <c r="R8" s="144" t="s">
        <v>103</v>
      </c>
      <c r="S8" s="145" t="s">
        <v>105</v>
      </c>
      <c r="T8" s="146"/>
      <c r="U8" s="147"/>
      <c r="V8" s="148" t="s">
        <v>103</v>
      </c>
      <c r="W8" s="149" t="s">
        <v>107</v>
      </c>
      <c r="X8" s="146"/>
      <c r="Y8" s="147"/>
      <c r="Z8" s="148"/>
      <c r="AA8" s="149"/>
      <c r="AB8" s="146"/>
      <c r="AC8" s="147"/>
      <c r="AD8" s="150"/>
      <c r="AE8" s="149" t="s">
        <v>111</v>
      </c>
      <c r="AF8" s="146"/>
      <c r="AG8" s="151"/>
      <c r="AH8" s="150"/>
      <c r="AI8" s="149"/>
      <c r="AJ8" s="150"/>
      <c r="AK8" s="149"/>
      <c r="AL8" s="152"/>
      <c r="AM8" s="153"/>
      <c r="AN8" s="149" t="s">
        <v>114</v>
      </c>
      <c r="AO8" s="154" t="s">
        <v>103</v>
      </c>
      <c r="AP8" s="155"/>
      <c r="AQ8" s="153"/>
      <c r="AR8" s="155"/>
      <c r="AS8" s="148"/>
      <c r="AT8" s="156"/>
      <c r="AU8" s="157"/>
    </row>
    <row r="9" spans="1:47" ht="25.5" customHeight="1">
      <c r="A9" s="379"/>
      <c r="B9" s="132">
        <v>3</v>
      </c>
      <c r="C9" s="133" t="s">
        <v>82</v>
      </c>
      <c r="D9" s="134" t="s">
        <v>88</v>
      </c>
      <c r="E9" s="135">
        <f t="shared" ca="1" si="0"/>
        <v>76</v>
      </c>
      <c r="F9" s="136"/>
      <c r="G9" s="136"/>
      <c r="H9" s="137">
        <v>2</v>
      </c>
      <c r="I9" s="138">
        <v>1</v>
      </c>
      <c r="J9" s="139" t="s">
        <v>100</v>
      </c>
      <c r="K9" s="140">
        <f ca="1">EDATE(TODAY(),1)</f>
        <v>46246</v>
      </c>
      <c r="L9" s="141"/>
      <c r="M9" s="141"/>
      <c r="N9" s="140">
        <f ca="1">EDATE(TODAY(),4)</f>
        <v>46338</v>
      </c>
      <c r="O9" s="142" t="s">
        <v>103</v>
      </c>
      <c r="P9" s="142" t="s">
        <v>103</v>
      </c>
      <c r="Q9" s="143">
        <v>10</v>
      </c>
      <c r="R9" s="144" t="s">
        <v>103</v>
      </c>
      <c r="S9" s="145" t="s">
        <v>104</v>
      </c>
      <c r="T9" s="146"/>
      <c r="U9" s="147"/>
      <c r="V9" s="158" t="s">
        <v>103</v>
      </c>
      <c r="W9" s="149" t="s">
        <v>108</v>
      </c>
      <c r="X9" s="146"/>
      <c r="Y9" s="147"/>
      <c r="Z9" s="148" t="s">
        <v>103</v>
      </c>
      <c r="AA9" s="149"/>
      <c r="AB9" s="146"/>
      <c r="AC9" s="147"/>
      <c r="AD9" s="150"/>
      <c r="AE9" s="149" t="s">
        <v>112</v>
      </c>
      <c r="AF9" s="146"/>
      <c r="AG9" s="151"/>
      <c r="AH9" s="150" t="s">
        <v>103</v>
      </c>
      <c r="AI9" s="149"/>
      <c r="AJ9" s="150"/>
      <c r="AK9" s="149"/>
      <c r="AL9" s="152"/>
      <c r="AM9" s="153"/>
      <c r="AN9" s="149"/>
      <c r="AO9" s="154"/>
      <c r="AP9" s="155"/>
      <c r="AQ9" s="153"/>
      <c r="AR9" s="155"/>
      <c r="AS9" s="148"/>
      <c r="AT9" s="156"/>
      <c r="AU9" s="157"/>
    </row>
    <row r="10" spans="1:47" ht="25.5" customHeight="1">
      <c r="A10" s="379"/>
      <c r="B10" s="132">
        <v>4</v>
      </c>
      <c r="C10" s="133" t="s">
        <v>83</v>
      </c>
      <c r="D10" s="134" t="s">
        <v>89</v>
      </c>
      <c r="E10" s="135">
        <f t="shared" ca="1" si="0"/>
        <v>71</v>
      </c>
      <c r="F10" s="136"/>
      <c r="G10" s="136"/>
      <c r="H10" s="137">
        <v>3</v>
      </c>
      <c r="I10" s="138">
        <v>1</v>
      </c>
      <c r="J10" s="139" t="s">
        <v>94</v>
      </c>
      <c r="K10" s="140">
        <f ca="1">EDATE(TODAY(),2)</f>
        <v>46277</v>
      </c>
      <c r="L10" s="141" t="s">
        <v>96</v>
      </c>
      <c r="M10" s="141" t="s">
        <v>97</v>
      </c>
      <c r="N10" s="140">
        <f ca="1">EDATE(TODAY(),-1)</f>
        <v>46185</v>
      </c>
      <c r="O10" s="142" t="s">
        <v>103</v>
      </c>
      <c r="P10" s="142" t="s">
        <v>103</v>
      </c>
      <c r="Q10" s="143">
        <v>3</v>
      </c>
      <c r="R10" s="144" t="s">
        <v>103</v>
      </c>
      <c r="S10" s="145" t="s">
        <v>105</v>
      </c>
      <c r="T10" s="146"/>
      <c r="U10" s="147"/>
      <c r="V10" s="148"/>
      <c r="W10" s="149" t="s">
        <v>108</v>
      </c>
      <c r="X10" s="146"/>
      <c r="Y10" s="147"/>
      <c r="Z10" s="148" t="s">
        <v>103</v>
      </c>
      <c r="AA10" s="149"/>
      <c r="AB10" s="146"/>
      <c r="AC10" s="147"/>
      <c r="AD10" s="150"/>
      <c r="AE10" s="149" t="s">
        <v>110</v>
      </c>
      <c r="AF10" s="146"/>
      <c r="AG10" s="151"/>
      <c r="AH10" s="150"/>
      <c r="AI10" s="149"/>
      <c r="AJ10" s="150"/>
      <c r="AK10" s="149"/>
      <c r="AL10" s="152"/>
      <c r="AM10" s="153"/>
      <c r="AN10" s="149" t="s">
        <v>115</v>
      </c>
      <c r="AO10" s="154" t="s">
        <v>103</v>
      </c>
      <c r="AP10" s="155"/>
      <c r="AQ10" s="153"/>
      <c r="AR10" s="155"/>
      <c r="AS10" s="148"/>
      <c r="AT10" s="156"/>
      <c r="AU10" s="157"/>
    </row>
    <row r="11" spans="1:47" ht="25.5" customHeight="1">
      <c r="A11" s="379"/>
      <c r="B11" s="132">
        <v>5</v>
      </c>
      <c r="C11" s="133" t="s">
        <v>84</v>
      </c>
      <c r="D11" s="134" t="s">
        <v>90</v>
      </c>
      <c r="E11" s="135">
        <f t="shared" ca="1" si="0"/>
        <v>70</v>
      </c>
      <c r="F11" s="136"/>
      <c r="G11" s="136"/>
      <c r="H11" s="137">
        <v>4</v>
      </c>
      <c r="I11" s="138">
        <v>2</v>
      </c>
      <c r="J11" s="139" t="s">
        <v>101</v>
      </c>
      <c r="K11" s="140">
        <f ca="1">EDATE(TODAY(),3)</f>
        <v>46307</v>
      </c>
      <c r="L11" s="141"/>
      <c r="M11" s="141"/>
      <c r="N11" s="140">
        <f ca="1">EDATE(TODAY(),0)</f>
        <v>46215</v>
      </c>
      <c r="O11" s="142" t="s">
        <v>103</v>
      </c>
      <c r="P11" s="142" t="s">
        <v>103</v>
      </c>
      <c r="Q11" s="143">
        <v>17</v>
      </c>
      <c r="R11" s="144"/>
      <c r="S11" s="145"/>
      <c r="T11" s="146"/>
      <c r="U11" s="147"/>
      <c r="V11" s="158"/>
      <c r="W11" s="149" t="s">
        <v>109</v>
      </c>
      <c r="X11" s="146"/>
      <c r="Y11" s="147"/>
      <c r="Z11" s="148" t="s">
        <v>103</v>
      </c>
      <c r="AA11" s="149"/>
      <c r="AB11" s="146"/>
      <c r="AC11" s="147"/>
      <c r="AD11" s="150"/>
      <c r="AE11" s="149"/>
      <c r="AF11" s="146"/>
      <c r="AG11" s="151"/>
      <c r="AH11" s="150"/>
      <c r="AI11" s="149"/>
      <c r="AJ11" s="150"/>
      <c r="AK11" s="149"/>
      <c r="AL11" s="152"/>
      <c r="AM11" s="153"/>
      <c r="AN11" s="149"/>
      <c r="AO11" s="154"/>
      <c r="AP11" s="155" t="s">
        <v>116</v>
      </c>
      <c r="AQ11" s="153" t="s">
        <v>103</v>
      </c>
      <c r="AR11" s="155"/>
      <c r="AS11" s="148"/>
      <c r="AT11" s="156"/>
      <c r="AU11" s="157"/>
    </row>
    <row r="12" spans="1:47" ht="25.5" customHeight="1">
      <c r="A12" s="379"/>
      <c r="B12" s="132">
        <v>6</v>
      </c>
      <c r="C12" s="133" t="s">
        <v>85</v>
      </c>
      <c r="D12" s="134" t="s">
        <v>91</v>
      </c>
      <c r="E12" s="135">
        <f t="shared" ca="1" si="0"/>
        <v>69</v>
      </c>
      <c r="F12" s="136"/>
      <c r="G12" s="136"/>
      <c r="H12" s="137">
        <v>4</v>
      </c>
      <c r="I12" s="138">
        <v>3</v>
      </c>
      <c r="J12" s="139" t="s">
        <v>102</v>
      </c>
      <c r="K12" s="140">
        <f ca="1">EDATE(TODAY(),4)</f>
        <v>46338</v>
      </c>
      <c r="L12" s="141"/>
      <c r="M12" s="141"/>
      <c r="N12" s="140">
        <f ca="1">EDATE(TODAY(),1)</f>
        <v>46246</v>
      </c>
      <c r="O12" s="142" t="s">
        <v>103</v>
      </c>
      <c r="P12" s="142" t="s">
        <v>103</v>
      </c>
      <c r="Q12" s="143">
        <v>29</v>
      </c>
      <c r="R12" s="144"/>
      <c r="S12" s="145" t="s">
        <v>104</v>
      </c>
      <c r="T12" s="146"/>
      <c r="U12" s="147"/>
      <c r="V12" s="148" t="s">
        <v>103</v>
      </c>
      <c r="W12" s="149" t="s">
        <v>108</v>
      </c>
      <c r="X12" s="146"/>
      <c r="Y12" s="147"/>
      <c r="Z12" s="148" t="s">
        <v>103</v>
      </c>
      <c r="AA12" s="149"/>
      <c r="AB12" s="146"/>
      <c r="AC12" s="147"/>
      <c r="AD12" s="150"/>
      <c r="AE12" s="149" t="s">
        <v>112</v>
      </c>
      <c r="AF12" s="146"/>
      <c r="AG12" s="151"/>
      <c r="AH12" s="150" t="s">
        <v>103</v>
      </c>
      <c r="AI12" s="149"/>
      <c r="AJ12" s="150"/>
      <c r="AK12" s="149"/>
      <c r="AL12" s="152"/>
      <c r="AM12" s="153"/>
      <c r="AN12" s="149"/>
      <c r="AO12" s="154"/>
      <c r="AP12" s="155" t="s">
        <v>117</v>
      </c>
      <c r="AQ12" s="153" t="s">
        <v>103</v>
      </c>
      <c r="AR12" s="155"/>
      <c r="AS12" s="148"/>
      <c r="AT12" s="156"/>
      <c r="AU12" s="157"/>
    </row>
    <row r="13" spans="1:47" ht="25.5" customHeight="1">
      <c r="A13" s="379"/>
      <c r="B13" s="159">
        <v>7</v>
      </c>
      <c r="C13" s="160" t="s">
        <v>86</v>
      </c>
      <c r="D13" s="161" t="s">
        <v>92</v>
      </c>
      <c r="E13" s="162">
        <f t="shared" ca="1" si="0"/>
        <v>64</v>
      </c>
      <c r="F13" s="163"/>
      <c r="G13" s="163"/>
      <c r="H13" s="164">
        <v>3</v>
      </c>
      <c r="I13" s="165" t="s">
        <v>15</v>
      </c>
      <c r="J13" s="139" t="s">
        <v>93</v>
      </c>
      <c r="K13" s="140">
        <f ca="1">EDATE(TODAY(),5)</f>
        <v>46368</v>
      </c>
      <c r="L13" s="139"/>
      <c r="M13" s="139"/>
      <c r="N13" s="140">
        <f ca="1">EDATE(TODAY(),6)</f>
        <v>46399</v>
      </c>
      <c r="O13" s="166" t="s">
        <v>103</v>
      </c>
      <c r="P13" s="166" t="s">
        <v>103</v>
      </c>
      <c r="Q13" s="167">
        <v>25</v>
      </c>
      <c r="R13" s="168"/>
      <c r="S13" s="169" t="s">
        <v>106</v>
      </c>
      <c r="T13" s="170"/>
      <c r="U13" s="171"/>
      <c r="V13" s="172"/>
      <c r="W13" s="173"/>
      <c r="X13" s="170"/>
      <c r="Y13" s="171"/>
      <c r="Z13" s="150"/>
      <c r="AA13" s="173"/>
      <c r="AB13" s="170"/>
      <c r="AC13" s="171"/>
      <c r="AD13" s="150"/>
      <c r="AE13" s="173" t="s">
        <v>112</v>
      </c>
      <c r="AF13" s="170"/>
      <c r="AG13" s="174"/>
      <c r="AH13" s="150" t="s">
        <v>103</v>
      </c>
      <c r="AI13" s="173" t="s">
        <v>113</v>
      </c>
      <c r="AJ13" s="150" t="s">
        <v>103</v>
      </c>
      <c r="AK13" s="173"/>
      <c r="AL13" s="152"/>
      <c r="AM13" s="153"/>
      <c r="AN13" s="173"/>
      <c r="AO13" s="152"/>
      <c r="AP13" s="175"/>
      <c r="AQ13" s="153"/>
      <c r="AR13" s="175" t="s">
        <v>118</v>
      </c>
      <c r="AS13" s="150" t="s">
        <v>103</v>
      </c>
      <c r="AT13" s="176"/>
      <c r="AU13" s="177"/>
    </row>
    <row r="14" spans="1:47" ht="25.5" customHeight="1">
      <c r="A14" s="379"/>
      <c r="B14" s="178">
        <v>8</v>
      </c>
      <c r="C14" s="179" t="s">
        <v>243</v>
      </c>
      <c r="D14" s="180" t="s">
        <v>244</v>
      </c>
      <c r="E14" s="181">
        <f t="shared" ca="1" si="0"/>
        <v>68</v>
      </c>
      <c r="F14" s="182" t="s">
        <v>223</v>
      </c>
      <c r="G14" s="182"/>
      <c r="H14" s="183">
        <v>2</v>
      </c>
      <c r="I14" s="184">
        <v>1</v>
      </c>
      <c r="J14" s="185"/>
      <c r="K14" s="186"/>
      <c r="L14" s="185"/>
      <c r="M14" s="185"/>
      <c r="N14" s="186"/>
      <c r="O14" s="142"/>
      <c r="P14" s="142"/>
      <c r="Q14" s="187"/>
      <c r="R14" s="188"/>
      <c r="S14" s="189" t="s">
        <v>184</v>
      </c>
      <c r="T14" s="190"/>
      <c r="U14" s="151"/>
      <c r="V14" s="154"/>
      <c r="W14" s="189"/>
      <c r="X14" s="190"/>
      <c r="Y14" s="151"/>
      <c r="Z14" s="154"/>
      <c r="AA14" s="189"/>
      <c r="AB14" s="190"/>
      <c r="AC14" s="151"/>
      <c r="AD14" s="154"/>
      <c r="AE14" s="189"/>
      <c r="AF14" s="190"/>
      <c r="AG14" s="151"/>
      <c r="AH14" s="154"/>
      <c r="AI14" s="189"/>
      <c r="AJ14" s="154"/>
      <c r="AK14" s="189"/>
      <c r="AL14" s="154"/>
      <c r="AM14" s="191"/>
      <c r="AN14" s="189"/>
      <c r="AO14" s="154"/>
      <c r="AP14" s="192"/>
      <c r="AQ14" s="191"/>
      <c r="AR14" s="192"/>
      <c r="AS14" s="154"/>
      <c r="AT14" s="193"/>
      <c r="AU14" s="157"/>
    </row>
    <row r="15" spans="1:47" ht="25.5" customHeight="1">
      <c r="A15" s="379"/>
      <c r="B15" s="194">
        <v>9</v>
      </c>
      <c r="C15" s="195" t="s">
        <v>182</v>
      </c>
      <c r="D15" s="196" t="s">
        <v>183</v>
      </c>
      <c r="E15" s="197">
        <f t="shared" ca="1" si="0"/>
        <v>73</v>
      </c>
      <c r="F15" s="198"/>
      <c r="G15" s="198" t="s">
        <v>223</v>
      </c>
      <c r="H15" s="199">
        <v>2</v>
      </c>
      <c r="I15" s="200">
        <v>1</v>
      </c>
      <c r="J15" s="201"/>
      <c r="K15" s="202"/>
      <c r="L15" s="201"/>
      <c r="M15" s="201"/>
      <c r="N15" s="203"/>
      <c r="O15" s="115"/>
      <c r="P15" s="115"/>
      <c r="Q15" s="204"/>
      <c r="R15" s="205"/>
      <c r="S15" s="206" t="s">
        <v>184</v>
      </c>
      <c r="T15" s="207"/>
      <c r="U15" s="125"/>
      <c r="V15" s="208"/>
      <c r="W15" s="206"/>
      <c r="X15" s="207"/>
      <c r="Y15" s="125"/>
      <c r="Z15" s="128"/>
      <c r="AA15" s="206"/>
      <c r="AB15" s="207"/>
      <c r="AC15" s="125"/>
      <c r="AD15" s="128"/>
      <c r="AE15" s="206"/>
      <c r="AF15" s="207"/>
      <c r="AG15" s="125"/>
      <c r="AH15" s="128"/>
      <c r="AI15" s="206"/>
      <c r="AJ15" s="128"/>
      <c r="AK15" s="206"/>
      <c r="AL15" s="128"/>
      <c r="AM15" s="209"/>
      <c r="AN15" s="206"/>
      <c r="AO15" s="128"/>
      <c r="AP15" s="210"/>
      <c r="AQ15" s="209"/>
      <c r="AR15" s="210"/>
      <c r="AS15" s="128"/>
      <c r="AT15" s="211"/>
      <c r="AU15" s="212"/>
    </row>
    <row r="16" spans="1:47" ht="25.5" customHeight="1" thickBot="1">
      <c r="A16" s="379"/>
      <c r="B16" s="105">
        <v>10</v>
      </c>
      <c r="C16" s="213" t="s">
        <v>245</v>
      </c>
      <c r="D16" s="161" t="s">
        <v>246</v>
      </c>
      <c r="E16" s="214">
        <f t="shared" ca="1" si="0"/>
        <v>67</v>
      </c>
      <c r="F16" s="215" t="s">
        <v>223</v>
      </c>
      <c r="G16" s="216" t="s">
        <v>223</v>
      </c>
      <c r="H16" s="217">
        <v>5</v>
      </c>
      <c r="I16" s="165">
        <v>1</v>
      </c>
      <c r="J16" s="218"/>
      <c r="K16" s="219"/>
      <c r="L16" s="220"/>
      <c r="M16" s="221"/>
      <c r="N16" s="140"/>
      <c r="O16" s="222"/>
      <c r="P16" s="223"/>
      <c r="Q16" s="224"/>
      <c r="R16" s="225"/>
      <c r="S16" s="226" t="s">
        <v>247</v>
      </c>
      <c r="T16" s="227"/>
      <c r="U16" s="120"/>
      <c r="V16" s="124"/>
      <c r="W16" s="228"/>
      <c r="X16" s="119"/>
      <c r="Y16" s="120"/>
      <c r="Z16" s="124"/>
      <c r="AA16" s="228"/>
      <c r="AB16" s="119"/>
      <c r="AC16" s="120"/>
      <c r="AD16" s="124"/>
      <c r="AE16" s="228"/>
      <c r="AF16" s="119"/>
      <c r="AG16" s="125"/>
      <c r="AH16" s="124"/>
      <c r="AI16" s="228"/>
      <c r="AJ16" s="124"/>
      <c r="AK16" s="228"/>
      <c r="AL16" s="126"/>
      <c r="AM16" s="127"/>
      <c r="AN16" s="228"/>
      <c r="AO16" s="126"/>
      <c r="AP16" s="229"/>
      <c r="AQ16" s="127"/>
      <c r="AR16" s="229"/>
      <c r="AS16" s="126"/>
      <c r="AT16" s="230"/>
      <c r="AU16" s="177"/>
    </row>
    <row r="17" spans="1:47" ht="25.5" customHeight="1" thickTop="1">
      <c r="A17" s="379"/>
      <c r="B17" s="231">
        <v>11</v>
      </c>
      <c r="C17" s="232" t="s">
        <v>185</v>
      </c>
      <c r="D17" s="233" t="s">
        <v>186</v>
      </c>
      <c r="E17" s="234">
        <f t="shared" ca="1" si="0"/>
        <v>75</v>
      </c>
      <c r="F17" s="109"/>
      <c r="G17" s="109"/>
      <c r="H17" s="235" t="s">
        <v>187</v>
      </c>
      <c r="I17" s="236">
        <v>1</v>
      </c>
      <c r="J17" s="220"/>
      <c r="K17" s="113"/>
      <c r="L17" s="237" t="s">
        <v>95</v>
      </c>
      <c r="M17" s="238"/>
      <c r="N17" s="239"/>
      <c r="O17" s="240"/>
      <c r="P17" s="241"/>
      <c r="Q17" s="242"/>
      <c r="R17" s="243"/>
      <c r="S17" s="244"/>
      <c r="T17" s="245"/>
      <c r="U17" s="246"/>
      <c r="V17" s="247"/>
      <c r="W17" s="248"/>
      <c r="X17" s="245"/>
      <c r="Y17" s="246"/>
      <c r="Z17" s="249"/>
      <c r="AA17" s="248"/>
      <c r="AB17" s="245"/>
      <c r="AC17" s="246"/>
      <c r="AD17" s="250"/>
      <c r="AE17" s="248"/>
      <c r="AF17" s="245"/>
      <c r="AG17" s="251"/>
      <c r="AH17" s="250"/>
      <c r="AI17" s="248"/>
      <c r="AJ17" s="250"/>
      <c r="AK17" s="248"/>
      <c r="AL17" s="252"/>
      <c r="AM17" s="253"/>
      <c r="AN17" s="248"/>
      <c r="AO17" s="254"/>
      <c r="AP17" s="255"/>
      <c r="AQ17" s="253"/>
      <c r="AR17" s="255"/>
      <c r="AS17" s="254"/>
      <c r="AT17" s="256"/>
      <c r="AU17" s="257"/>
    </row>
    <row r="18" spans="1:47" ht="25.5" customHeight="1">
      <c r="A18" s="379"/>
      <c r="B18" s="159">
        <v>12</v>
      </c>
      <c r="C18" s="160" t="s">
        <v>188</v>
      </c>
      <c r="D18" s="258" t="s">
        <v>189</v>
      </c>
      <c r="E18" s="162">
        <f t="shared" ca="1" si="0"/>
        <v>77</v>
      </c>
      <c r="F18" s="163"/>
      <c r="G18" s="163"/>
      <c r="H18" s="164">
        <v>1</v>
      </c>
      <c r="I18" s="259">
        <v>1</v>
      </c>
      <c r="J18" s="139"/>
      <c r="K18" s="140"/>
      <c r="L18" s="139"/>
      <c r="M18" s="139"/>
      <c r="N18" s="113"/>
      <c r="O18" s="166"/>
      <c r="P18" s="166"/>
      <c r="Q18" s="167"/>
      <c r="R18" s="168"/>
      <c r="S18" s="169"/>
      <c r="T18" s="260"/>
      <c r="U18" s="261"/>
      <c r="V18" s="150"/>
      <c r="W18" s="173"/>
      <c r="X18" s="260"/>
      <c r="Y18" s="261"/>
      <c r="Z18" s="150"/>
      <c r="AA18" s="173"/>
      <c r="AB18" s="260"/>
      <c r="AC18" s="261"/>
      <c r="AD18" s="150"/>
      <c r="AE18" s="173"/>
      <c r="AF18" s="260"/>
      <c r="AG18" s="262"/>
      <c r="AH18" s="150"/>
      <c r="AI18" s="173"/>
      <c r="AJ18" s="150"/>
      <c r="AK18" s="173"/>
      <c r="AL18" s="152"/>
      <c r="AM18" s="153"/>
      <c r="AN18" s="173"/>
      <c r="AO18" s="152"/>
      <c r="AP18" s="175"/>
      <c r="AQ18" s="153"/>
      <c r="AR18" s="175"/>
      <c r="AS18" s="150"/>
      <c r="AT18" s="263"/>
      <c r="AU18" s="212"/>
    </row>
    <row r="19" spans="1:47" ht="25.5" customHeight="1">
      <c r="A19" s="379"/>
      <c r="B19" s="178">
        <v>13</v>
      </c>
      <c r="C19" s="179"/>
      <c r="D19" s="180"/>
      <c r="E19" s="181" t="str">
        <f t="shared" ca="1" si="0"/>
        <v/>
      </c>
      <c r="F19" s="182"/>
      <c r="G19" s="182"/>
      <c r="H19" s="183"/>
      <c r="I19" s="184"/>
      <c r="J19" s="185"/>
      <c r="K19" s="186"/>
      <c r="L19" s="185"/>
      <c r="M19" s="185"/>
      <c r="N19" s="186"/>
      <c r="O19" s="142"/>
      <c r="P19" s="142"/>
      <c r="Q19" s="187"/>
      <c r="R19" s="188"/>
      <c r="S19" s="189"/>
      <c r="T19" s="264"/>
      <c r="U19" s="265"/>
      <c r="V19" s="266"/>
      <c r="W19" s="189"/>
      <c r="X19" s="264"/>
      <c r="Y19" s="265"/>
      <c r="Z19" s="154"/>
      <c r="AA19" s="189"/>
      <c r="AB19" s="264"/>
      <c r="AC19" s="265"/>
      <c r="AD19" s="154"/>
      <c r="AE19" s="189"/>
      <c r="AF19" s="264"/>
      <c r="AG19" s="265"/>
      <c r="AH19" s="154"/>
      <c r="AI19" s="189"/>
      <c r="AJ19" s="154"/>
      <c r="AK19" s="189"/>
      <c r="AL19" s="154"/>
      <c r="AM19" s="267"/>
      <c r="AN19" s="189"/>
      <c r="AO19" s="154"/>
      <c r="AP19" s="192"/>
      <c r="AQ19" s="267"/>
      <c r="AR19" s="192"/>
      <c r="AS19" s="154"/>
      <c r="AT19" s="193"/>
      <c r="AU19" s="157"/>
    </row>
    <row r="20" spans="1:47" ht="25.5" customHeight="1">
      <c r="A20" s="379"/>
      <c r="B20" s="268">
        <v>14</v>
      </c>
      <c r="C20" s="195" t="s">
        <v>190</v>
      </c>
      <c r="D20" s="269" t="s">
        <v>191</v>
      </c>
      <c r="E20" s="197">
        <f t="shared" ca="1" si="0"/>
        <v>79</v>
      </c>
      <c r="F20" s="198"/>
      <c r="G20" s="198" t="s">
        <v>223</v>
      </c>
      <c r="H20" s="199">
        <v>2</v>
      </c>
      <c r="I20" s="270">
        <v>2</v>
      </c>
      <c r="J20" s="201"/>
      <c r="K20" s="202"/>
      <c r="L20" s="201" t="s">
        <v>159</v>
      </c>
      <c r="M20" s="201"/>
      <c r="N20" s="202"/>
      <c r="O20" s="115"/>
      <c r="P20" s="115"/>
      <c r="Q20" s="204"/>
      <c r="R20" s="205"/>
      <c r="S20" s="206"/>
      <c r="T20" s="271"/>
      <c r="U20" s="272"/>
      <c r="V20" s="128"/>
      <c r="W20" s="206"/>
      <c r="X20" s="271"/>
      <c r="Y20" s="272"/>
      <c r="Z20" s="128"/>
      <c r="AA20" s="206"/>
      <c r="AB20" s="271"/>
      <c r="AC20" s="272"/>
      <c r="AD20" s="128"/>
      <c r="AE20" s="206"/>
      <c r="AF20" s="271"/>
      <c r="AG20" s="272"/>
      <c r="AH20" s="128"/>
      <c r="AI20" s="206"/>
      <c r="AJ20" s="128"/>
      <c r="AK20" s="206"/>
      <c r="AL20" s="128"/>
      <c r="AM20" s="209"/>
      <c r="AN20" s="206"/>
      <c r="AO20" s="128"/>
      <c r="AP20" s="210"/>
      <c r="AQ20" s="209"/>
      <c r="AR20" s="210"/>
      <c r="AS20" s="128"/>
      <c r="AT20" s="273"/>
      <c r="AU20" s="131"/>
    </row>
    <row r="21" spans="1:47" ht="25.5" customHeight="1">
      <c r="A21" s="379"/>
      <c r="B21" s="105">
        <v>15</v>
      </c>
      <c r="C21" s="106"/>
      <c r="D21" s="274"/>
      <c r="E21" s="108" t="str">
        <f t="shared" ca="1" si="0"/>
        <v/>
      </c>
      <c r="F21" s="109"/>
      <c r="G21" s="109"/>
      <c r="H21" s="110"/>
      <c r="I21" s="111"/>
      <c r="J21" s="114"/>
      <c r="K21" s="275"/>
      <c r="L21" s="114"/>
      <c r="M21" s="114"/>
      <c r="N21" s="275"/>
      <c r="O21" s="276"/>
      <c r="P21" s="276"/>
      <c r="Q21" s="116"/>
      <c r="R21" s="117"/>
      <c r="S21" s="118"/>
      <c r="T21" s="277"/>
      <c r="U21" s="278"/>
      <c r="V21" s="121"/>
      <c r="W21" s="122"/>
      <c r="X21" s="277"/>
      <c r="Y21" s="278"/>
      <c r="Z21" s="123"/>
      <c r="AA21" s="122"/>
      <c r="AB21" s="277"/>
      <c r="AC21" s="278"/>
      <c r="AD21" s="123"/>
      <c r="AE21" s="122"/>
      <c r="AF21" s="277"/>
      <c r="AG21" s="272"/>
      <c r="AH21" s="123"/>
      <c r="AI21" s="122"/>
      <c r="AJ21" s="123"/>
      <c r="AK21" s="122"/>
      <c r="AL21" s="128"/>
      <c r="AM21" s="279"/>
      <c r="AN21" s="122"/>
      <c r="AO21" s="128"/>
      <c r="AP21" s="280"/>
      <c r="AQ21" s="279"/>
      <c r="AR21" s="280"/>
      <c r="AS21" s="123"/>
      <c r="AT21" s="130"/>
      <c r="AU21" s="131"/>
    </row>
    <row r="22" spans="1:47" ht="18" customHeight="1">
      <c r="A22" s="379"/>
      <c r="B22" s="281"/>
      <c r="C22" s="352"/>
      <c r="D22" s="352"/>
      <c r="E22" s="352"/>
      <c r="F22" s="352"/>
      <c r="G22" s="352"/>
      <c r="H22" s="352"/>
      <c r="I22" s="352"/>
      <c r="J22" s="352"/>
      <c r="K22" s="353"/>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row>
    <row r="23" spans="1:47" ht="18" customHeight="1">
      <c r="A23" s="379"/>
      <c r="B23" s="281"/>
      <c r="C23" s="352"/>
      <c r="D23" s="352"/>
      <c r="E23" s="352"/>
      <c r="F23" s="352"/>
      <c r="G23" s="352"/>
      <c r="H23" s="352"/>
      <c r="I23" s="352"/>
      <c r="J23" s="352"/>
      <c r="K23" s="353"/>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row>
    <row r="24" spans="1:47" ht="22.05" customHeight="1">
      <c r="A24" s="379"/>
      <c r="B24" s="282"/>
      <c r="C24" s="283"/>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376"/>
      <c r="AH24" s="376"/>
      <c r="AI24" s="376"/>
      <c r="AJ24" s="376"/>
      <c r="AK24" s="376"/>
      <c r="AL24" s="376"/>
      <c r="AM24" s="376"/>
      <c r="AN24" s="376"/>
      <c r="AO24" s="376"/>
      <c r="AP24" s="376"/>
      <c r="AQ24" s="376"/>
      <c r="AR24" s="376"/>
      <c r="AS24" s="376"/>
      <c r="AT24" s="377"/>
      <c r="AU24" s="352"/>
    </row>
    <row r="25" spans="1:47" ht="22.05" customHeight="1">
      <c r="A25" s="379"/>
      <c r="B25" s="284"/>
      <c r="C25" s="283"/>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376"/>
      <c r="AK25" s="376"/>
      <c r="AL25" s="376"/>
      <c r="AM25" s="376"/>
      <c r="AN25" s="376"/>
      <c r="AO25" s="376"/>
      <c r="AP25" s="376"/>
      <c r="AQ25" s="376"/>
      <c r="AR25" s="376"/>
      <c r="AS25" s="376"/>
      <c r="AT25" s="377"/>
      <c r="AU25" s="352"/>
    </row>
    <row r="26" spans="1:47" ht="22.05" customHeight="1">
      <c r="A26" s="379"/>
      <c r="B26" s="282"/>
      <c r="C26" s="283"/>
      <c r="D26" s="376"/>
      <c r="E26" s="376"/>
      <c r="F26" s="376"/>
      <c r="G26" s="376"/>
      <c r="H26" s="376"/>
      <c r="I26" s="376"/>
      <c r="J26" s="376"/>
      <c r="K26" s="376"/>
      <c r="L26" s="376"/>
      <c r="M26" s="376"/>
      <c r="N26" s="376"/>
      <c r="O26" s="376"/>
      <c r="P26" s="376"/>
      <c r="Q26" s="376"/>
      <c r="R26" s="376"/>
      <c r="S26" s="376"/>
      <c r="T26" s="376"/>
      <c r="U26" s="376"/>
      <c r="V26" s="376"/>
      <c r="W26" s="376"/>
      <c r="X26" s="376"/>
      <c r="Y26" s="376"/>
      <c r="Z26" s="376"/>
      <c r="AA26" s="376"/>
      <c r="AB26" s="376"/>
      <c r="AC26" s="376"/>
      <c r="AD26" s="376"/>
      <c r="AE26" s="376"/>
      <c r="AF26" s="376"/>
      <c r="AG26" s="376"/>
      <c r="AH26" s="376"/>
      <c r="AI26" s="376"/>
      <c r="AJ26" s="376"/>
      <c r="AK26" s="376"/>
      <c r="AL26" s="376"/>
      <c r="AM26" s="376"/>
      <c r="AN26" s="376"/>
      <c r="AO26" s="376"/>
      <c r="AP26" s="376"/>
      <c r="AQ26" s="376"/>
      <c r="AR26" s="376"/>
      <c r="AS26" s="376"/>
      <c r="AT26" s="377"/>
      <c r="AU26" s="352"/>
    </row>
    <row r="27" spans="1:47" ht="22.05" customHeight="1">
      <c r="A27" s="379"/>
      <c r="B27" s="285"/>
      <c r="C27" s="28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6"/>
      <c r="AD27" s="376"/>
      <c r="AE27" s="376"/>
      <c r="AF27" s="376"/>
      <c r="AG27" s="376"/>
      <c r="AH27" s="376"/>
      <c r="AI27" s="376"/>
      <c r="AJ27" s="376"/>
      <c r="AK27" s="376"/>
      <c r="AL27" s="376"/>
      <c r="AM27" s="376"/>
      <c r="AN27" s="376"/>
      <c r="AO27" s="376"/>
      <c r="AP27" s="376"/>
      <c r="AQ27" s="376"/>
      <c r="AR27" s="376"/>
      <c r="AS27" s="376"/>
      <c r="AT27" s="377"/>
      <c r="AU27" s="352"/>
    </row>
    <row r="28" spans="1:47" ht="22.05" customHeight="1">
      <c r="A28" s="379"/>
      <c r="B28" s="282"/>
      <c r="C28" s="283"/>
      <c r="D28" s="376"/>
      <c r="E28" s="376"/>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6"/>
      <c r="AD28" s="376"/>
      <c r="AE28" s="376"/>
      <c r="AF28" s="376"/>
      <c r="AG28" s="376"/>
      <c r="AH28" s="376"/>
      <c r="AI28" s="376"/>
      <c r="AJ28" s="376"/>
      <c r="AK28" s="376"/>
      <c r="AL28" s="376"/>
      <c r="AM28" s="376"/>
      <c r="AN28" s="376"/>
      <c r="AO28" s="376"/>
      <c r="AP28" s="376"/>
      <c r="AQ28" s="376"/>
      <c r="AR28" s="376"/>
      <c r="AS28" s="376"/>
      <c r="AT28" s="377"/>
      <c r="AU28" s="352"/>
    </row>
    <row r="29" spans="1:47" ht="22.05" customHeight="1">
      <c r="A29" s="379"/>
      <c r="B29" s="287"/>
      <c r="C29" s="283"/>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376"/>
      <c r="AG29" s="376"/>
      <c r="AH29" s="376"/>
      <c r="AI29" s="376"/>
      <c r="AJ29" s="376"/>
      <c r="AK29" s="376"/>
      <c r="AL29" s="376"/>
      <c r="AM29" s="376"/>
      <c r="AN29" s="376"/>
      <c r="AO29" s="376"/>
      <c r="AP29" s="376"/>
      <c r="AQ29" s="376"/>
      <c r="AR29" s="376"/>
      <c r="AS29" s="376"/>
      <c r="AT29" s="377"/>
      <c r="AU29" s="352"/>
    </row>
    <row r="30" spans="1:47" ht="22.05" customHeight="1">
      <c r="A30" s="379"/>
      <c r="B30" s="287"/>
      <c r="C30" s="283"/>
      <c r="D30" s="376"/>
      <c r="E30" s="376"/>
      <c r="F30" s="376"/>
      <c r="G30" s="376"/>
      <c r="H30" s="376"/>
      <c r="I30" s="376"/>
      <c r="J30" s="376"/>
      <c r="K30" s="376"/>
      <c r="L30" s="376"/>
      <c r="M30" s="376"/>
      <c r="N30" s="376"/>
      <c r="O30" s="376"/>
      <c r="P30" s="376"/>
      <c r="Q30" s="376"/>
      <c r="R30" s="376"/>
      <c r="S30" s="376"/>
      <c r="T30" s="376"/>
      <c r="U30" s="376"/>
      <c r="V30" s="376"/>
      <c r="W30" s="376"/>
      <c r="X30" s="376"/>
      <c r="Y30" s="376"/>
      <c r="Z30" s="376"/>
      <c r="AA30" s="376"/>
      <c r="AB30" s="376"/>
      <c r="AC30" s="376"/>
      <c r="AD30" s="376"/>
      <c r="AE30" s="376"/>
      <c r="AF30" s="376"/>
      <c r="AG30" s="376"/>
      <c r="AH30" s="376"/>
      <c r="AI30" s="376"/>
      <c r="AJ30" s="376"/>
      <c r="AK30" s="376"/>
      <c r="AL30" s="376"/>
      <c r="AM30" s="376"/>
      <c r="AN30" s="376"/>
      <c r="AO30" s="376"/>
      <c r="AP30" s="376"/>
      <c r="AQ30" s="376"/>
      <c r="AR30" s="376"/>
      <c r="AS30" s="376"/>
      <c r="AT30" s="377"/>
      <c r="AU30" s="352"/>
    </row>
    <row r="31" spans="1:47" ht="22.05" customHeight="1">
      <c r="A31" s="379"/>
      <c r="B31" s="287"/>
      <c r="C31" s="283"/>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c r="AB31" s="376"/>
      <c r="AC31" s="376"/>
      <c r="AD31" s="376"/>
      <c r="AE31" s="376"/>
      <c r="AF31" s="376"/>
      <c r="AG31" s="376"/>
      <c r="AH31" s="376"/>
      <c r="AI31" s="376"/>
      <c r="AJ31" s="376"/>
      <c r="AK31" s="376"/>
      <c r="AL31" s="376"/>
      <c r="AM31" s="376"/>
      <c r="AN31" s="376"/>
      <c r="AO31" s="376"/>
      <c r="AP31" s="376"/>
      <c r="AQ31" s="376"/>
      <c r="AR31" s="376"/>
      <c r="AS31" s="376"/>
      <c r="AT31" s="377"/>
      <c r="AU31" s="352"/>
    </row>
    <row r="32" spans="1:47" ht="25.95" customHeight="1">
      <c r="A32" s="379"/>
      <c r="B32" s="282"/>
      <c r="C32" s="283"/>
      <c r="D32" s="376"/>
      <c r="E32" s="376"/>
      <c r="F32" s="376"/>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6"/>
      <c r="AL32" s="376"/>
      <c r="AM32" s="376"/>
      <c r="AN32" s="376"/>
      <c r="AO32" s="376"/>
      <c r="AP32" s="376"/>
      <c r="AQ32" s="376"/>
      <c r="AR32" s="376"/>
      <c r="AS32" s="376"/>
      <c r="AT32" s="377"/>
      <c r="AU32" s="352"/>
    </row>
    <row r="33" spans="1:47" ht="25.95" customHeight="1">
      <c r="A33" s="379"/>
      <c r="B33" s="288"/>
      <c r="C33" s="289"/>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387"/>
      <c r="AM33" s="387"/>
      <c r="AN33" s="387"/>
      <c r="AO33" s="387"/>
      <c r="AP33" s="387"/>
      <c r="AQ33" s="387"/>
      <c r="AR33" s="387"/>
      <c r="AS33" s="387"/>
      <c r="AT33" s="388"/>
      <c r="AU33" s="352"/>
    </row>
    <row r="34" spans="1:47" ht="18" customHeight="1">
      <c r="A34" s="379"/>
      <c r="B34" s="281"/>
      <c r="C34" s="352"/>
      <c r="D34" s="352"/>
      <c r="E34" s="352"/>
      <c r="F34" s="352"/>
      <c r="G34" s="352"/>
      <c r="H34" s="352"/>
      <c r="I34" s="352"/>
      <c r="J34" s="352"/>
      <c r="K34" s="353"/>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row>
    <row r="35" spans="1:47" ht="18" customHeight="1">
      <c r="A35" s="379"/>
      <c r="B35" s="281"/>
      <c r="C35" s="352"/>
      <c r="D35" s="352"/>
      <c r="E35" s="352"/>
      <c r="F35" s="352"/>
      <c r="G35" s="352"/>
      <c r="H35" s="352"/>
      <c r="I35" s="352"/>
      <c r="J35" s="352"/>
      <c r="K35" s="353"/>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row>
    <row r="36" spans="1:47" ht="18" customHeight="1">
      <c r="A36" s="379"/>
      <c r="B36" s="281"/>
      <c r="C36" s="352"/>
      <c r="D36" s="352"/>
      <c r="E36" s="352"/>
      <c r="F36" s="352"/>
      <c r="G36" s="352"/>
      <c r="H36" s="352"/>
      <c r="I36" s="352"/>
      <c r="J36" s="352"/>
      <c r="K36" s="353"/>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row>
    <row r="37" spans="1:47" ht="18" customHeight="1">
      <c r="A37" s="379"/>
      <c r="B37" s="281"/>
      <c r="C37" s="352"/>
      <c r="D37" s="352"/>
      <c r="E37" s="352"/>
      <c r="F37" s="352"/>
      <c r="G37" s="352"/>
      <c r="H37" s="352"/>
      <c r="I37" s="352"/>
      <c r="J37" s="352"/>
      <c r="K37" s="353"/>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row>
    <row r="38" spans="1:47" ht="18" customHeight="1">
      <c r="A38" s="379"/>
      <c r="B38" s="281"/>
      <c r="C38" s="352"/>
      <c r="D38" s="352"/>
      <c r="E38" s="352"/>
      <c r="F38" s="352"/>
      <c r="G38" s="352"/>
      <c r="H38" s="352"/>
      <c r="I38" s="352"/>
      <c r="J38" s="352"/>
      <c r="K38" s="353"/>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row>
    <row r="39" spans="1:47" ht="18" customHeight="1">
      <c r="A39" s="379"/>
      <c r="B39" s="281"/>
      <c r="C39" s="352"/>
      <c r="D39" s="352"/>
      <c r="E39" s="352"/>
      <c r="F39" s="352"/>
      <c r="G39" s="352"/>
      <c r="H39" s="352"/>
      <c r="I39" s="352"/>
      <c r="J39" s="352"/>
      <c r="K39" s="353"/>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row>
    <row r="40" spans="1:47" ht="18" customHeight="1">
      <c r="A40" s="379"/>
      <c r="B40" s="281"/>
      <c r="C40" s="352"/>
      <c r="D40" s="352"/>
      <c r="E40" s="352"/>
      <c r="F40" s="352"/>
      <c r="G40" s="352"/>
      <c r="H40" s="352"/>
      <c r="I40" s="352"/>
      <c r="J40" s="352"/>
      <c r="K40" s="353"/>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row>
    <row r="41" spans="1:47" ht="18" customHeight="1">
      <c r="A41" s="379"/>
      <c r="B41" s="281"/>
      <c r="C41" s="352"/>
      <c r="D41" s="352"/>
      <c r="E41" s="352"/>
      <c r="F41" s="352"/>
      <c r="G41" s="352"/>
      <c r="H41" s="352"/>
      <c r="I41" s="352"/>
      <c r="J41" s="352"/>
      <c r="K41" s="353"/>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row>
    <row r="42" spans="1:47" ht="18" customHeight="1">
      <c r="A42" s="379"/>
      <c r="B42" s="281"/>
      <c r="C42" s="352"/>
      <c r="D42" s="352"/>
      <c r="E42" s="352"/>
      <c r="F42" s="352"/>
      <c r="G42" s="352"/>
      <c r="H42" s="352"/>
      <c r="I42" s="352"/>
      <c r="J42" s="352"/>
      <c r="K42" s="353"/>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row>
    <row r="43" spans="1:47" ht="18" customHeight="1">
      <c r="A43" s="379"/>
      <c r="B43" s="281"/>
      <c r="C43" s="352"/>
      <c r="D43" s="352"/>
      <c r="E43" s="352"/>
      <c r="F43" s="352"/>
      <c r="G43" s="352"/>
      <c r="H43" s="352"/>
      <c r="I43" s="352"/>
      <c r="J43" s="352"/>
      <c r="K43" s="353"/>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row>
    <row r="44" spans="1:47" ht="18" customHeight="1">
      <c r="A44" s="379"/>
      <c r="B44" s="281"/>
      <c r="C44" s="352"/>
      <c r="D44" s="352"/>
      <c r="E44" s="352"/>
      <c r="F44" s="352"/>
      <c r="G44" s="352"/>
      <c r="H44" s="352"/>
      <c r="I44" s="352"/>
      <c r="J44" s="352"/>
      <c r="K44" s="353"/>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row>
    <row r="45" spans="1:47" ht="18" customHeight="1">
      <c r="A45" s="379"/>
      <c r="B45" s="281"/>
      <c r="C45" s="352"/>
      <c r="D45" s="352"/>
      <c r="E45" s="352"/>
      <c r="F45" s="352"/>
      <c r="G45" s="352"/>
      <c r="H45" s="352"/>
      <c r="I45" s="352"/>
      <c r="J45" s="352"/>
      <c r="K45" s="353"/>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row>
    <row r="46" spans="1:47" ht="18" customHeight="1">
      <c r="A46" s="379"/>
      <c r="B46" s="281"/>
      <c r="C46" s="352"/>
      <c r="D46" s="352"/>
      <c r="E46" s="352"/>
      <c r="F46" s="352"/>
      <c r="G46" s="352"/>
      <c r="H46" s="352"/>
      <c r="I46" s="352"/>
      <c r="J46" s="352"/>
      <c r="K46" s="353"/>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row>
    <row r="47" spans="1:47" ht="18" customHeight="1">
      <c r="A47" s="379"/>
      <c r="B47" s="281"/>
      <c r="C47" s="352"/>
      <c r="D47" s="352"/>
      <c r="E47" s="352"/>
      <c r="F47" s="352"/>
      <c r="G47" s="352"/>
      <c r="H47" s="352"/>
      <c r="I47" s="352"/>
      <c r="J47" s="352"/>
      <c r="K47" s="353"/>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row>
    <row r="48" spans="1:47" ht="18" customHeight="1">
      <c r="A48" s="379"/>
      <c r="B48" s="281"/>
      <c r="C48" s="352"/>
      <c r="D48" s="352"/>
      <c r="E48" s="352"/>
      <c r="F48" s="352"/>
      <c r="G48" s="352"/>
      <c r="H48" s="352"/>
      <c r="I48" s="352"/>
      <c r="J48" s="352"/>
      <c r="K48" s="353"/>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row>
    <row r="49" spans="1:47" ht="18" customHeight="1">
      <c r="A49" s="379"/>
      <c r="B49" s="281"/>
      <c r="C49" s="352"/>
      <c r="D49" s="352"/>
      <c r="E49" s="352"/>
      <c r="F49" s="352"/>
      <c r="G49" s="352"/>
      <c r="H49" s="352"/>
      <c r="I49" s="352"/>
      <c r="J49" s="352"/>
      <c r="K49" s="353"/>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row>
    <row r="50" spans="1:47" ht="18" customHeight="1">
      <c r="A50" s="379"/>
      <c r="B50" s="281"/>
      <c r="C50" s="352"/>
      <c r="D50" s="352"/>
      <c r="E50" s="352"/>
      <c r="F50" s="352"/>
      <c r="G50" s="352"/>
      <c r="H50" s="352"/>
      <c r="I50" s="352"/>
      <c r="J50" s="352"/>
      <c r="K50" s="353"/>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row>
    <row r="51" spans="1:47" ht="18" customHeight="1">
      <c r="A51" s="379"/>
      <c r="B51" s="281"/>
      <c r="C51" s="352"/>
      <c r="D51" s="352"/>
      <c r="E51" s="352" t="str">
        <f ca="1">IF(D51="","",DATEDIF(D51,TODAY(),"Y"))</f>
        <v/>
      </c>
      <c r="F51" s="352"/>
      <c r="G51" s="352"/>
      <c r="H51" s="352"/>
      <c r="I51" s="352"/>
      <c r="J51" s="352"/>
      <c r="K51" s="353"/>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row>
    <row r="52" spans="1:47" ht="18" customHeight="1">
      <c r="A52" s="379"/>
      <c r="B52" s="281"/>
      <c r="C52" s="352"/>
      <c r="D52" s="352"/>
      <c r="E52" s="352" t="str">
        <f ca="1">IF(D52="","",DATEDIF(D52,TODAY(),"Y"))</f>
        <v/>
      </c>
      <c r="F52" s="352"/>
      <c r="G52" s="352"/>
      <c r="H52" s="352"/>
      <c r="I52" s="352"/>
      <c r="J52" s="352"/>
      <c r="K52" s="353"/>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row>
    <row r="53" spans="1:47" ht="18" customHeight="1">
      <c r="A53" s="379"/>
      <c r="B53" s="281"/>
      <c r="C53" s="352"/>
      <c r="D53" s="352"/>
      <c r="E53" s="352" t="str">
        <f ca="1">IF(D53="","",DATEDIF(D53,TODAY(),"Y"))</f>
        <v/>
      </c>
      <c r="F53" s="352"/>
      <c r="G53" s="352"/>
      <c r="H53" s="352"/>
      <c r="I53" s="352"/>
      <c r="J53" s="352"/>
      <c r="K53" s="353"/>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row>
    <row r="54" spans="1:47" ht="18" customHeight="1">
      <c r="A54" s="379"/>
      <c r="B54" s="281"/>
      <c r="C54" s="352"/>
      <c r="D54" s="352"/>
      <c r="E54" s="352" t="str">
        <f ca="1">IF(D54="","",DATEDIF(D54,TODAY(),"Y"))</f>
        <v/>
      </c>
      <c r="F54" s="352"/>
      <c r="G54" s="352"/>
      <c r="H54" s="352"/>
      <c r="I54" s="352"/>
      <c r="J54" s="352"/>
      <c r="K54" s="353"/>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row>
    <row r="55" spans="1:47" ht="18" customHeight="1">
      <c r="A55" s="379"/>
      <c r="B55" s="281"/>
      <c r="C55" s="352"/>
      <c r="D55" s="352"/>
      <c r="E55" s="352" t="str">
        <f ca="1">IF(D55="","",DATEDIF(D55,TODAY(),"Y"))</f>
        <v/>
      </c>
      <c r="F55" s="352"/>
      <c r="G55" s="352"/>
      <c r="H55" s="352"/>
      <c r="I55" s="352"/>
      <c r="J55" s="352"/>
      <c r="K55" s="353"/>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row>
    <row r="56" spans="1:47">
      <c r="A56" s="352"/>
      <c r="B56" s="281"/>
      <c r="C56" s="352"/>
      <c r="D56" s="352"/>
      <c r="E56" s="352"/>
      <c r="F56" s="352"/>
      <c r="G56" s="352"/>
      <c r="H56" s="352"/>
      <c r="I56" s="352"/>
      <c r="J56" s="352"/>
      <c r="K56" s="353"/>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row>
    <row r="57" spans="1:47">
      <c r="A57" s="352"/>
      <c r="B57" s="281"/>
      <c r="C57" s="352"/>
      <c r="D57" s="352"/>
      <c r="E57" s="352"/>
      <c r="F57" s="352"/>
      <c r="G57" s="352"/>
      <c r="H57" s="352"/>
      <c r="I57" s="352"/>
      <c r="J57" s="352"/>
      <c r="K57" s="353"/>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row>
    <row r="58" spans="1:47">
      <c r="A58" s="352"/>
      <c r="B58" s="281"/>
      <c r="C58" s="352"/>
      <c r="D58" s="352"/>
      <c r="E58" s="352"/>
      <c r="F58" s="352"/>
      <c r="G58" s="352"/>
      <c r="H58" s="352"/>
      <c r="I58" s="352"/>
      <c r="J58" s="352"/>
      <c r="K58" s="353"/>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row>
    <row r="59" spans="1:47">
      <c r="A59" s="352"/>
      <c r="B59" s="281"/>
      <c r="C59" s="352"/>
      <c r="D59" s="352"/>
      <c r="E59" s="352"/>
      <c r="F59" s="352"/>
      <c r="G59" s="352"/>
      <c r="H59" s="352"/>
      <c r="I59" s="352"/>
      <c r="J59" s="352"/>
      <c r="K59" s="353"/>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row>
    <row r="60" spans="1:47">
      <c r="A60" s="352"/>
      <c r="B60" s="281"/>
      <c r="C60" s="352"/>
      <c r="D60" s="352"/>
      <c r="E60" s="352"/>
      <c r="F60" s="352"/>
      <c r="G60" s="352"/>
      <c r="H60" s="352"/>
      <c r="I60" s="352"/>
      <c r="J60" s="352"/>
      <c r="K60" s="353"/>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row>
    <row r="61" spans="1:47">
      <c r="A61" s="352"/>
      <c r="B61" s="281"/>
      <c r="C61" s="352"/>
      <c r="D61" s="352"/>
      <c r="E61" s="352"/>
      <c r="F61" s="352"/>
      <c r="G61" s="352"/>
      <c r="H61" s="352"/>
      <c r="I61" s="352"/>
      <c r="J61" s="352"/>
      <c r="K61" s="353"/>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row>
    <row r="62" spans="1:47">
      <c r="A62" s="352"/>
      <c r="B62" s="281"/>
      <c r="C62" s="352"/>
      <c r="D62" s="352"/>
      <c r="E62" s="352"/>
      <c r="F62" s="352"/>
      <c r="G62" s="352"/>
      <c r="H62" s="352"/>
      <c r="I62" s="352"/>
      <c r="J62" s="352"/>
      <c r="K62" s="353"/>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row>
    <row r="63" spans="1:47">
      <c r="A63" s="352"/>
      <c r="B63" s="281"/>
      <c r="C63" s="352"/>
      <c r="D63" s="352"/>
      <c r="E63" s="352"/>
      <c r="F63" s="352"/>
      <c r="G63" s="352"/>
      <c r="H63" s="352"/>
      <c r="I63" s="352"/>
      <c r="J63" s="352"/>
      <c r="K63" s="353"/>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row>
    <row r="64" spans="1:47">
      <c r="A64" s="352"/>
      <c r="B64" s="281"/>
      <c r="C64" s="352"/>
      <c r="D64" s="352"/>
      <c r="E64" s="352"/>
      <c r="F64" s="352"/>
      <c r="G64" s="352"/>
      <c r="H64" s="352"/>
      <c r="I64" s="352"/>
      <c r="J64" s="352"/>
      <c r="K64" s="353"/>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row>
    <row r="65" spans="1:47">
      <c r="A65" s="352"/>
      <c r="B65" s="281"/>
      <c r="C65" s="352"/>
      <c r="D65" s="352"/>
      <c r="E65" s="352"/>
      <c r="F65" s="352"/>
      <c r="G65" s="352"/>
      <c r="H65" s="352"/>
      <c r="I65" s="352"/>
      <c r="J65" s="352"/>
      <c r="K65" s="353"/>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row>
    <row r="66" spans="1:47">
      <c r="A66" s="352"/>
      <c r="B66" s="281"/>
      <c r="C66" s="352"/>
      <c r="D66" s="352"/>
      <c r="E66" s="352"/>
      <c r="F66" s="352"/>
      <c r="G66" s="352"/>
      <c r="H66" s="352"/>
      <c r="I66" s="352"/>
      <c r="J66" s="352"/>
      <c r="K66" s="353"/>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row>
    <row r="67" spans="1:47">
      <c r="A67" s="352"/>
      <c r="B67" s="281"/>
      <c r="C67" s="352"/>
      <c r="D67" s="352"/>
      <c r="E67" s="352"/>
      <c r="F67" s="352"/>
      <c r="G67" s="352"/>
      <c r="H67" s="352"/>
      <c r="I67" s="352"/>
      <c r="J67" s="352"/>
      <c r="K67" s="353"/>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row>
    <row r="68" spans="1:47">
      <c r="A68" s="352"/>
      <c r="B68" s="281"/>
      <c r="C68" s="352"/>
      <c r="D68" s="352"/>
      <c r="E68" s="352"/>
      <c r="F68" s="352"/>
      <c r="G68" s="352"/>
      <c r="H68" s="352"/>
      <c r="I68" s="352"/>
      <c r="J68" s="352"/>
      <c r="K68" s="353"/>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row>
    <row r="69" spans="1:47">
      <c r="A69" s="352"/>
      <c r="B69" s="281"/>
      <c r="C69" s="352"/>
      <c r="D69" s="352"/>
      <c r="E69" s="352"/>
      <c r="F69" s="352"/>
      <c r="G69" s="352"/>
      <c r="H69" s="352"/>
      <c r="I69" s="352"/>
      <c r="J69" s="352"/>
      <c r="K69" s="353"/>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row>
    <row r="70" spans="1:47">
      <c r="A70" s="356"/>
      <c r="B70" s="357"/>
      <c r="C70" s="356"/>
      <c r="D70" s="356"/>
      <c r="E70" s="356"/>
      <c r="F70" s="356"/>
      <c r="G70" s="356"/>
      <c r="H70" s="356"/>
      <c r="I70" s="356"/>
      <c r="J70" s="356"/>
      <c r="K70" s="358"/>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row>
  </sheetData>
  <mergeCells count="34">
    <mergeCell ref="A7:A55"/>
    <mergeCell ref="S4:V4"/>
    <mergeCell ref="W4:AA4"/>
    <mergeCell ref="Q5:R5"/>
    <mergeCell ref="K1:L4"/>
    <mergeCell ref="C5:E5"/>
    <mergeCell ref="F5:G5"/>
    <mergeCell ref="H5:K5"/>
    <mergeCell ref="L5:M5"/>
    <mergeCell ref="N5:P5"/>
    <mergeCell ref="Q2:R2"/>
    <mergeCell ref="Q3:R3"/>
    <mergeCell ref="O2:P2"/>
    <mergeCell ref="O3:P3"/>
    <mergeCell ref="A2:C2"/>
    <mergeCell ref="D33:AT33"/>
    <mergeCell ref="D32:AT32"/>
    <mergeCell ref="D24:AT24"/>
    <mergeCell ref="D25:AT25"/>
    <mergeCell ref="D26:AT26"/>
    <mergeCell ref="D27:AT27"/>
    <mergeCell ref="D28:AT28"/>
    <mergeCell ref="D29:AT29"/>
    <mergeCell ref="D30:AT30"/>
    <mergeCell ref="D31:AT31"/>
    <mergeCell ref="A3:C3"/>
    <mergeCell ref="A4:C4"/>
    <mergeCell ref="AT5:AU5"/>
    <mergeCell ref="Q1:R1"/>
    <mergeCell ref="S1:V1"/>
    <mergeCell ref="Q4:R4"/>
    <mergeCell ref="O4:P4"/>
    <mergeCell ref="O1:P1"/>
    <mergeCell ref="S5:AS5"/>
  </mergeCells>
  <phoneticPr fontId="2"/>
  <conditionalFormatting sqref="C7:C21">
    <cfRule type="expression" dxfId="251" priority="256">
      <formula>H7=3</formula>
    </cfRule>
    <cfRule type="expression" dxfId="250" priority="257">
      <formula>H7=4</formula>
    </cfRule>
    <cfRule type="expression" dxfId="249" priority="258">
      <formula>H7=5</formula>
    </cfRule>
  </conditionalFormatting>
  <conditionalFormatting sqref="D7:D21">
    <cfRule type="expression" dxfId="248" priority="9">
      <formula>MONTH(D7)=MONTH(TODAY())</formula>
    </cfRule>
  </conditionalFormatting>
  <conditionalFormatting sqref="E7:E21">
    <cfRule type="cellIs" dxfId="247" priority="11" operator="lessThanOrEqual">
      <formula>64</formula>
    </cfRule>
    <cfRule type="containsErrors" dxfId="246" priority="260" stopIfTrue="1">
      <formula>ISERROR(E7)</formula>
    </cfRule>
  </conditionalFormatting>
  <conditionalFormatting sqref="H7:H21">
    <cfRule type="cellIs" dxfId="245" priority="259" stopIfTrue="1" operator="greaterThan">
      <formula>2</formula>
    </cfRule>
  </conditionalFormatting>
  <conditionalFormatting sqref="I7:I21">
    <cfRule type="cellIs" dxfId="244" priority="13" operator="greaterThanOrEqual">
      <formula>2</formula>
    </cfRule>
  </conditionalFormatting>
  <conditionalFormatting sqref="K7:K21 N7:N21">
    <cfRule type="timePeriod" dxfId="243" priority="12" timePeriod="lastMonth">
      <formula>AND(MONTH(K7)=MONTH(EDATE(TODAY(),0-1)),YEAR(K7)=YEAR(EDATE(TODAY(),0-1)))</formula>
    </cfRule>
    <cfRule type="timePeriod" dxfId="242" priority="14" timePeriod="nextMonth">
      <formula>AND(MONTH(K7)=MONTH(EDATE(TODAY(),0+1)),YEAR(K7)=YEAR(EDATE(TODAY(),0+1)))</formula>
    </cfRule>
    <cfRule type="timePeriod" dxfId="241" priority="15" timePeriod="thisMonth">
      <formula>AND(MONTH(K7)=MONTH(TODAY()),YEAR(K7)=YEAR(TODAY()))</formula>
    </cfRule>
  </conditionalFormatting>
  <hyperlinks>
    <hyperlink ref="A4" r:id="rId1" xr:uid="{64B18C72-BDA8-4F10-8555-1897C489F9A9}"/>
  </hyperlinks>
  <pageMargins left="0.28000000000000003" right="0.2" top="0.27" bottom="0.17" header="0.17" footer="0.14000000000000001"/>
  <pageSetup paperSize="9" scale="22" orientation="landscape" horizontalDpi="4294967294" r:id="rId2"/>
  <headerFooter alignWithMargins="0"/>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695AE089-562F-4D47-A9E8-284E5DD9129A}">
          <x14:formula1>
            <xm:f>ドロップダウンリスト一覧!$E$3:$E$4</xm:f>
          </x14:formula1>
          <xm:sqref>L17:M21</xm:sqref>
        </x14:dataValidation>
        <x14:dataValidation type="list" allowBlank="1" showInputMessage="1" showErrorMessage="1" xr:uid="{1BCA8AED-55B0-4B20-924F-D54064774069}">
          <x14:formula1>
            <xm:f>ドロップダウンリスト一覧!$D$3:$D$12</xm:f>
          </x14:formula1>
          <xm:sqref>L7:M16</xm:sqref>
        </x14:dataValidation>
        <x14:dataValidation type="list" allowBlank="1" showInputMessage="1" xr:uid="{0448068D-56A8-47EB-8852-2AEB6193D84D}">
          <x14:formula1>
            <xm:f>ドロップダウンリスト一覧!$C$3</xm:f>
          </x14:formula1>
          <xm:sqref>V7:V21 AO7:AO21 AS7:AS21 AD7:AD21 AL7:AL21 AJ7:AJ21 AH7:AH21 Z7:Z21</xm:sqref>
        </x14:dataValidation>
        <x14:dataValidation type="list" allowBlank="1" showInputMessage="1" showErrorMessage="1" xr:uid="{91C9CA27-7465-42B7-8F9A-7E7174405055}">
          <x14:formula1>
            <xm:f>ドロップダウンリスト一覧!$B$3:$B$6</xm:f>
          </x14:formula1>
          <xm:sqref>I7:I21</xm:sqref>
        </x14:dataValidation>
        <x14:dataValidation type="list" allowBlank="1" showInputMessage="1" showErrorMessage="1" xr:uid="{F7713385-450B-4C81-A680-04B04CB76DEB}">
          <x14:formula1>
            <xm:f>ドロップダウンリスト一覧!$C$3</xm:f>
          </x14:formula1>
          <xm:sqref>R7:R21 O7:P21</xm:sqref>
        </x14:dataValidation>
        <x14:dataValidation type="list" allowBlank="1" showInputMessage="1" showErrorMessage="1" xr:uid="{B6761017-E37B-493E-BE67-92BB7B9559EA}">
          <x14:formula1>
            <xm:f>ドロップダウンリスト一覧!$C$3:$C$5</xm:f>
          </x14:formula1>
          <xm:sqref>AQ7:AQ21 AM7:AM21</xm:sqref>
        </x14:dataValidation>
        <x14:dataValidation type="list" allowBlank="1" showInputMessage="1" xr:uid="{BA0EEAFD-63B9-4483-8446-82C84879DB69}">
          <x14:formula1>
            <xm:f>ドロップダウンリスト一覧!$A$3:$A$5</xm:f>
          </x14:formula1>
          <xm:sqref>H17:H21</xm:sqref>
        </x14:dataValidation>
        <x14:dataValidation type="list" allowBlank="1" showInputMessage="1" xr:uid="{BF9D52B8-E49E-4141-A402-E876AFE7A9D2}">
          <x14:formula1>
            <xm:f>ドロップダウンリスト一覧!$A$4:$A$8</xm:f>
          </x14:formula1>
          <xm:sqref>H7:H16</xm:sqref>
        </x14:dataValidation>
        <x14:dataValidation type="list" allowBlank="1" showInputMessage="1" showErrorMessage="1" xr:uid="{3EBE1B8B-5634-4085-BF55-14C9C793C79C}">
          <x14:formula1>
            <xm:f>ドロップダウンリスト一覧!$F$3:$F$3</xm:f>
          </x14:formula1>
          <xm:sqref>F7:G21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DEF4-CA7F-4A0F-80F1-93C2B4E91C77}">
  <sheetPr codeName="Sheet18">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"令和"&amp;使用年度&amp;"年12月分"</f>
        <v>令和8年12月分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5"/>
      <c r="AK7" s="303"/>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4"/>
      <c r="AK8" s="323"/>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4"/>
      <c r="AK9" s="323"/>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4"/>
      <c r="AK10" s="323"/>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4"/>
      <c r="AK11" s="323"/>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5"/>
      <c r="AK12" s="303"/>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4"/>
      <c r="AK13" s="335"/>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4"/>
      <c r="AK14" s="323"/>
      <c r="AL14" s="325"/>
      <c r="AM14" s="326"/>
      <c r="AN14" s="323"/>
      <c r="AO14" s="327"/>
      <c r="AP14" s="328"/>
      <c r="AQ14" s="326"/>
      <c r="AR14" s="328"/>
      <c r="AS14" s="322"/>
      <c r="AT14" s="418"/>
      <c r="AU14" s="419"/>
    </row>
  </sheetData>
  <sheetProtection algorithmName="SHA-512" hashValue="RC+Ion+gUCCThBoaBBgLlYBXEbMHvHPP2aK1kGvTa0lbDEqSMK2DIsD6urRz8AZN2grS8cNVmwSeWXueAEQjMQ==" saltValue="ykEAf1gNaj0lOFsG/XxIZg==" spinCount="100000" sheet="1" scenarios="1" autoFilter="0"/>
  <mergeCells count="38">
    <mergeCell ref="AT11:AU11"/>
    <mergeCell ref="AT12:AU12"/>
    <mergeCell ref="AT13:AU13"/>
    <mergeCell ref="AT14:AU14"/>
    <mergeCell ref="A2:C2"/>
    <mergeCell ref="A3:C3"/>
    <mergeCell ref="A5:A6"/>
    <mergeCell ref="B5:B6"/>
    <mergeCell ref="AT10:AU10"/>
    <mergeCell ref="C5:E5"/>
    <mergeCell ref="A4:C4"/>
    <mergeCell ref="AT5:AU5"/>
    <mergeCell ref="AT6:AU6"/>
    <mergeCell ref="AT7:AU7"/>
    <mergeCell ref="AT8:AU8"/>
    <mergeCell ref="AT9:AU9"/>
    <mergeCell ref="O2:P2"/>
    <mergeCell ref="Q2:R2"/>
    <mergeCell ref="S2:V2"/>
    <mergeCell ref="O3:P3"/>
    <mergeCell ref="Q3:R3"/>
    <mergeCell ref="S3:V3"/>
    <mergeCell ref="A7:A11"/>
    <mergeCell ref="A12:A14"/>
    <mergeCell ref="O4:P4"/>
    <mergeCell ref="Q4:R4"/>
    <mergeCell ref="S4:V4"/>
    <mergeCell ref="L5:M5"/>
    <mergeCell ref="N5:P5"/>
    <mergeCell ref="Q5:R5"/>
    <mergeCell ref="S5:AS5"/>
    <mergeCell ref="F5:G5"/>
    <mergeCell ref="H5:K5"/>
    <mergeCell ref="W4:AA4"/>
    <mergeCell ref="K1:L4"/>
    <mergeCell ref="O1:P1"/>
    <mergeCell ref="Q1:R1"/>
    <mergeCell ref="S1:V1"/>
  </mergeCells>
  <phoneticPr fontId="2"/>
  <conditionalFormatting sqref="C7:C14">
    <cfRule type="expression" dxfId="79" priority="244">
      <formula>H7=3</formula>
    </cfRule>
    <cfRule type="expression" dxfId="78" priority="245">
      <formula>H7=4</formula>
    </cfRule>
    <cfRule type="expression" dxfId="77" priority="246">
      <formula>H7=5</formula>
    </cfRule>
  </conditionalFormatting>
  <conditionalFormatting sqref="D7:D14">
    <cfRule type="expression" dxfId="76" priority="11">
      <formula>MONTH(D7)=MONTH(TODAY())</formula>
    </cfRule>
  </conditionalFormatting>
  <conditionalFormatting sqref="E7:E14">
    <cfRule type="cellIs" dxfId="75" priority="13" operator="lessThanOrEqual">
      <formula>64</formula>
    </cfRule>
    <cfRule type="containsErrors" dxfId="74" priority="190" stopIfTrue="1">
      <formula>ISERROR(E7)</formula>
    </cfRule>
  </conditionalFormatting>
  <conditionalFormatting sqref="F7:AU14 C7:D14">
    <cfRule type="expression" dxfId="73" priority="189">
      <formula>MOD(ROW(),2)=0</formula>
    </cfRule>
  </conditionalFormatting>
  <conditionalFormatting sqref="H7:H14">
    <cfRule type="cellIs" dxfId="72" priority="191" stopIfTrue="1" operator="greaterThan">
      <formula>2</formula>
    </cfRule>
  </conditionalFormatting>
  <conditionalFormatting sqref="I7:I14">
    <cfRule type="cellIs" dxfId="71" priority="15" operator="greaterThanOrEqual">
      <formula>2</formula>
    </cfRule>
  </conditionalFormatting>
  <conditionalFormatting sqref="K7:K14 N7:N14">
    <cfRule type="timePeriod" dxfId="70" priority="14" timePeriod="lastMonth">
      <formula>AND(MONTH(K7)=MONTH(EDATE(TODAY(),0-1)),YEAR(K7)=YEAR(EDATE(TODAY(),0-1)))</formula>
    </cfRule>
    <cfRule type="timePeriod" dxfId="69" priority="16" timePeriod="nextMonth">
      <formula>AND(MONTH(K7)=MONTH(EDATE(TODAY(),0+1)),YEAR(K7)=YEAR(EDATE(TODAY(),0+1)))</formula>
    </cfRule>
    <cfRule type="timePeriod" dxfId="6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40E5853D-B0D0-442E-8722-07D8BD9751E7}">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198D7AF1-239C-4BF0-A670-46E04D7BA897}">
      <formula1>1</formula1>
      <formula2>31</formula2>
    </dataValidation>
    <dataValidation allowBlank="1" showInputMessage="1" showErrorMessage="1" promptTitle="生年月日の入力" prompt="西暦でも和暦でも入力できます_x000a_（例：2000/4/1 または 令和7年3月15日）" sqref="D7:D14" xr:uid="{BF077520-3DAB-4CA6-A0A8-6EAA400D85DE}"/>
  </dataValidations>
  <hyperlinks>
    <hyperlink ref="A4:C4" r:id="rId1" display="※解説記事はこちら" xr:uid="{4A68AB2F-AD9C-4B40-92D9-8EA1AFF5B69E}"/>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E087D093-0368-4F6D-BE69-5DB3143389A3}">
          <x14:formula1>
            <xm:f>ドロップダウンリスト一覧!$A$3:$A$5</xm:f>
          </x14:formula1>
          <xm:sqref>H12:H14</xm:sqref>
        </x14:dataValidation>
        <x14:dataValidation type="list" allowBlank="1" showInputMessage="1" showErrorMessage="1" xr:uid="{3F463771-F56D-4589-8B05-AF92A92AA35C}">
          <x14:formula1>
            <xm:f>ドロップダウンリスト一覧!$E$3:$E$4</xm:f>
          </x14:formula1>
          <xm:sqref>L12:M14</xm:sqref>
        </x14:dataValidation>
        <x14:dataValidation type="list" allowBlank="1" showInputMessage="1" xr:uid="{1C9B0F90-74E0-400A-BDC2-282397B9FF22}">
          <x14:formula1>
            <xm:f>ドロップダウンリスト一覧!$A$4:$A$8</xm:f>
          </x14:formula1>
          <xm:sqref>H7:H11</xm:sqref>
        </x14:dataValidation>
        <x14:dataValidation type="list" allowBlank="1" showInputMessage="1" showErrorMessage="1" xr:uid="{DBEC739D-5D78-4B4C-B3CB-4740FBB2E31A}">
          <x14:formula1>
            <xm:f>ドロップダウンリスト一覧!$D$3:$D$13</xm:f>
          </x14:formula1>
          <xm:sqref>L7:M11</xm:sqref>
        </x14:dataValidation>
        <x14:dataValidation type="list" allowBlank="1" showInputMessage="1" showErrorMessage="1" xr:uid="{97158513-41EC-4457-BA0E-619E5F729EDA}">
          <x14:formula1>
            <xm:f>ドロップダウンリスト一覧!$F$3:$F$3</xm:f>
          </x14:formula1>
          <xm:sqref>F7:F11 G7:H14</xm:sqref>
        </x14:dataValidation>
        <x14:dataValidation type="list" allowBlank="1" showInputMessage="1" showErrorMessage="1" xr:uid="{3DDD4ECE-EC1D-4939-AD88-F19E2F59350D}">
          <x14:formula1>
            <xm:f>ドロップダウンリスト一覧!$C$3:$C$5</xm:f>
          </x14:formula1>
          <xm:sqref>AM7:AM14 AQ7:AQ14</xm:sqref>
        </x14:dataValidation>
        <x14:dataValidation type="list" allowBlank="1" showInputMessage="1" showErrorMessage="1" xr:uid="{FBCECE89-C9D8-4498-A0AE-70B14C75BE5A}">
          <x14:formula1>
            <xm:f>ドロップダウンリスト一覧!$C$3</xm:f>
          </x14:formula1>
          <xm:sqref>O7:P14 R7:R14</xm:sqref>
        </x14:dataValidation>
        <x14:dataValidation type="list" allowBlank="1" showInputMessage="1" showErrorMessage="1" xr:uid="{3FC52C6A-B35F-4F94-8B33-A04DA03C866D}">
          <x14:formula1>
            <xm:f>ドロップダウンリスト一覧!$B$3:$B$6</xm:f>
          </x14:formula1>
          <xm:sqref>I7:I14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4F2E-F746-41D9-AC55-D614E8C7BF56}">
  <sheetPr codeName="Sheet19">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"令和"&amp;使用年度&amp;"年12月　月間売上表"</f>
        <v>令和8年12月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COUNTIFS('12月 管理表'!$H$7:$H$11,ドロップダウンリスト一覧!$A$4,'12月 管理表'!$F$7:$F$11,"&lt;&gt;対象",'12月 管理表'!$G$7:$G$11,"&lt;&gt;対象")</f>
        <v>0</v>
      </c>
      <c r="D19" s="52">
        <f>金額設定!J$9*C19</f>
        <v>0</v>
      </c>
      <c r="E19" s="51">
        <f>COUNTIFS('12月 管理表'!$H$7:$H$11,ドロップダウンリスト一覧!$A$4,'12月 管理表'!$F$7:$F$11,"&lt;&gt;対象",'12月 管理表'!$G$7:$G$11,"対象")</f>
        <v>0</v>
      </c>
      <c r="F19" s="52">
        <f>金額設定!J$9*E19</f>
        <v>0</v>
      </c>
      <c r="G19"/>
      <c r="H19"/>
    </row>
    <row r="20" spans="1:10" ht="22.05" customHeight="1">
      <c r="A20"/>
      <c r="B20" s="50" t="s">
        <v>209</v>
      </c>
      <c r="C20" s="51">
        <f>COUNTIFS('12月 管理表'!$H$7:$H$11,ドロップダウンリスト一覧!$A$5,'12月 管理表'!$F$7:$F$11,"&lt;&gt;対象",'12月 管理表'!$G$7:$G$11,"&lt;&gt;対象")</f>
        <v>0</v>
      </c>
      <c r="D20" s="52">
        <f>金額設定!J$9*C20</f>
        <v>0</v>
      </c>
      <c r="E20" s="51">
        <f>COUNTIFS('12月 管理表'!$H$7:$H$11,ドロップダウンリスト一覧!$A$5,'12月 管理表'!$F$7:$F$11,"&lt;&gt;対象",'12月 管理表'!$G$7:$G$11,"対象")</f>
        <v>0</v>
      </c>
      <c r="F20" s="52">
        <f>金額設定!J$9*E20</f>
        <v>0</v>
      </c>
      <c r="G20"/>
      <c r="H20"/>
    </row>
    <row r="21" spans="1:10" ht="22.05" customHeight="1">
      <c r="A21"/>
      <c r="B21" s="50" t="s">
        <v>210</v>
      </c>
      <c r="C21" s="51">
        <f>COUNTIFS('12月 管理表'!$H$7:$H$11,ドロップダウンリスト一覧!$A$6,'12月 管理表'!$F$7:$F$11,"&lt;&gt;対象",'12月 管理表'!$G$7:$G$11,"&lt;&gt;対象")</f>
        <v>0</v>
      </c>
      <c r="D21" s="52">
        <f>金額設定!J$10*C21</f>
        <v>0</v>
      </c>
      <c r="E21" s="51">
        <f>COUNTIFS('12月 管理表'!$H$7:$H$11,ドロップダウンリスト一覧!$A$6,'12月 管理表'!$F$7:$F$11,"&lt;&gt;対象",'12月 管理表'!$G$7:$G$11,"対象")</f>
        <v>0</v>
      </c>
      <c r="F21" s="52">
        <f>金額設定!J$10*E21</f>
        <v>0</v>
      </c>
      <c r="G21"/>
      <c r="H21"/>
    </row>
    <row r="22" spans="1:10" ht="22.05" customHeight="1">
      <c r="A22"/>
      <c r="B22" s="50" t="s">
        <v>211</v>
      </c>
      <c r="C22" s="51">
        <f>COUNTIFS('12月 管理表'!$H$7:$H$11,ドロップダウンリスト一覧!$A$7,'12月 管理表'!$F$7:$F$11,"&lt;&gt;対象",'12月 管理表'!$G$7:$G$11,"&lt;&gt;対象")</f>
        <v>0</v>
      </c>
      <c r="D22" s="52">
        <f>金額設定!J$10*C22</f>
        <v>0</v>
      </c>
      <c r="E22" s="51">
        <f>COUNTIFS('12月 管理表'!$H$7:$H$11,ドロップダウンリスト一覧!$A$7,'12月 管理表'!$F$7:$F$11,"&lt;&gt;対象",'12月 管理表'!$G$7:$G$11,"対象")</f>
        <v>0</v>
      </c>
      <c r="F22" s="52">
        <f>金額設定!J$10*E22</f>
        <v>0</v>
      </c>
      <c r="G22"/>
      <c r="H22"/>
    </row>
    <row r="23" spans="1:10" ht="22.05" customHeight="1">
      <c r="A23"/>
      <c r="B23" s="50" t="s">
        <v>212</v>
      </c>
      <c r="C23" s="51">
        <f>COUNTIFS('12月 管理表'!$H$7:$H$11,ドロップダウンリスト一覧!$A$8,'12月 管理表'!$F$7:$F$11,"&lt;&gt;対象",'12月 管理表'!$G$7:$G$11,"&lt;&gt;対象")</f>
        <v>0</v>
      </c>
      <c r="D23" s="52">
        <f>金額設定!J$10*C23</f>
        <v>0</v>
      </c>
      <c r="E23" s="51">
        <f>COUNTIFS('12月 管理表'!$H$7:$H$11,ドロップダウンリスト一覧!$A$8,'12月 管理表'!$F$7:$F$11,"&lt;&gt;対象",'12月 管理表'!$G$7:$G$11,"対象")</f>
        <v>0</v>
      </c>
      <c r="F23" s="52">
        <f>金額設定!J$10*E23</f>
        <v>0</v>
      </c>
      <c r="G23"/>
      <c r="H23"/>
    </row>
    <row r="24" spans="1:10" ht="22.05" customHeight="1">
      <c r="A24"/>
      <c r="B24" s="50" t="s">
        <v>95</v>
      </c>
      <c r="C24" s="51">
        <f>COUNTIFS('12月 管理表'!$L$7:$L$11,ドロップダウンリスト一覧!$D$3,'12月 管理表'!$G$7:$G$11,"&lt;&gt;対象")+COUNTIFS('12月 管理表'!$M$7:$M$11,ドロップダウンリスト一覧!$D$3,'12月 管理表'!$G$7:$G$11,"&lt;&gt;対象")</f>
        <v>0</v>
      </c>
      <c r="D24" s="52">
        <f>金額設定!J$11*C24</f>
        <v>0</v>
      </c>
      <c r="E24" s="51">
        <f>COUNTIFS('12月 管理表'!$L$7:$L$11,ドロップダウンリスト一覧!$D$3,'12月 管理表'!$G$7:$G$11,"対象")+COUNTIFS('12月 管理表'!$M$7:$M$11,ドロップダウンリスト一覧!$D$3,'12月 管理表'!$G$7:$G$11,"対象")</f>
        <v>0</v>
      </c>
      <c r="F24" s="52">
        <f>金額設定!J$11*E24</f>
        <v>0</v>
      </c>
      <c r="G24"/>
      <c r="H24"/>
    </row>
    <row r="25" spans="1:10" ht="22.05" customHeight="1">
      <c r="A25"/>
      <c r="B25" s="50" t="s">
        <v>145</v>
      </c>
      <c r="C25" s="51">
        <f>COUNTIFS('12月 管理表'!$L$7:$L$11,ドロップダウンリスト一覧!$D$4,'12月 管理表'!$G$7:$G$11,"&lt;&gt;対象")+COUNTIFS('12月 管理表'!$M$7:$M$11,ドロップダウンリスト一覧!$D$4,'12月 管理表'!$G$7:$G$11,"&lt;&gt;対象")</f>
        <v>0</v>
      </c>
      <c r="D25" s="52">
        <f>金額設定!J$12*C25</f>
        <v>0</v>
      </c>
      <c r="E25" s="51">
        <f>COUNTIFS('12月 管理表'!$L$7:$L$11,ドロップダウンリスト一覧!$D$4,'12月 管理表'!$G$7:$G$11,"対象")+COUNTIFS('12月 管理表'!$M$7:$M$11,ドロップダウンリスト一覧!$D$4,'12月 管理表'!$G$7:$G$11,"対象")</f>
        <v>0</v>
      </c>
      <c r="F25" s="52">
        <f>金額設定!J$12*E25</f>
        <v>0</v>
      </c>
      <c r="G25"/>
      <c r="H25"/>
    </row>
    <row r="26" spans="1:10" ht="22.05" customHeight="1">
      <c r="A26"/>
      <c r="B26" s="50" t="s">
        <v>146</v>
      </c>
      <c r="C26" s="51">
        <f>COUNTIFS('12月 管理表'!$L$7:$L$11,ドロップダウンリスト一覧!$D$5,'12月 管理表'!$G$7:$G$11,"&lt;&gt;対象")+COUNTIFS('12月 管理表'!$M$7:$M$11,ドロップダウンリスト一覧!$D$5,'12月 管理表'!$G$7:$G$11,"&lt;&gt;対象")</f>
        <v>0</v>
      </c>
      <c r="D26" s="52">
        <f>金額設定!J$13*C26</f>
        <v>0</v>
      </c>
      <c r="E26" s="51">
        <f>COUNTIFS('12月 管理表'!$L$7:$L$11,ドロップダウンリスト一覧!$D$5,'12月 管理表'!$G$7:$G$11,"対象")+COUNTIFS('12月 管理表'!$M$7:$M$11,ドロップダウンリスト一覧!$D$5,'12月 管理表'!$G$7:$G$11,"対象")</f>
        <v>0</v>
      </c>
      <c r="F26" s="52">
        <f>金額設定!J$13*E26</f>
        <v>0</v>
      </c>
      <c r="G26"/>
      <c r="H26"/>
    </row>
    <row r="27" spans="1:10" ht="22.05" customHeight="1">
      <c r="A27"/>
      <c r="B27" s="50" t="s">
        <v>147</v>
      </c>
      <c r="C27" s="51">
        <f>COUNTIFS('12月 管理表'!$L$7:$L$11,ドロップダウンリスト一覧!$D$6,'12月 管理表'!$G$7:$G$11,"&lt;&gt;対象")+COUNTIFS('12月 管理表'!$M$7:$M$11,ドロップダウンリスト一覧!$D$6,'12月 管理表'!$G$7:$G$11,"&lt;&gt;対象")</f>
        <v>0</v>
      </c>
      <c r="D27" s="52">
        <f>金額設定!J$14*C27</f>
        <v>0</v>
      </c>
      <c r="E27" s="51">
        <f>COUNTIFS('12月 管理表'!$L$7:$L$11,ドロップダウンリスト一覧!$D$6,'12月 管理表'!$G$7:$G$11,"対象")+COUNTIFS('12月 管理表'!$M$7:$M$11,ドロップダウンリスト一覧!$D$6,'12月 管理表'!$G$7:$G$11,"対象")</f>
        <v>0</v>
      </c>
      <c r="F27" s="52">
        <f>金額設定!J$14*E27</f>
        <v>0</v>
      </c>
      <c r="G27"/>
      <c r="H27"/>
    </row>
    <row r="28" spans="1:10" ht="22.05" customHeight="1">
      <c r="A28"/>
      <c r="B28" s="50" t="s">
        <v>148</v>
      </c>
      <c r="C28" s="51">
        <f>COUNTIFS('12月 管理表'!$L$7:$L$11,ドロップダウンリスト一覧!$D$7,'12月 管理表'!$G$7:$G$11,"&lt;&gt;対象")+COUNTIFS('12月 管理表'!$M$7:$M$11,ドロップダウンリスト一覧!$D$7,'12月 管理表'!$G$7:$G$11,"&lt;&gt;対象")</f>
        <v>0</v>
      </c>
      <c r="D28" s="52">
        <f>金額設定!J$15*C28</f>
        <v>0</v>
      </c>
      <c r="E28" s="51">
        <f>COUNTIFS('12月 管理表'!$L$7:$L$11,ドロップダウンリスト一覧!$D$7,'12月 管理表'!$G$7:$G$11,"対象")+COUNTIFS('12月 管理表'!$M$7:$M$11,ドロップダウンリスト一覧!$D$7,'12月 管理表'!$G$7:$G$11,"対象")</f>
        <v>0</v>
      </c>
      <c r="F28" s="52">
        <f>金額設定!J$15*E28</f>
        <v>0</v>
      </c>
      <c r="G28"/>
      <c r="H28"/>
    </row>
    <row r="29" spans="1:10" ht="22.05" customHeight="1">
      <c r="A29"/>
      <c r="B29" s="50" t="s">
        <v>149</v>
      </c>
      <c r="C29" s="51">
        <f>COUNTIFS('12月 管理表'!$L$7:$L$11,ドロップダウンリスト一覧!$D$8,'12月 管理表'!$G$7:$G$11,"&lt;&gt;対象")+COUNTIFS('12月 管理表'!$M$7:$M$11,ドロップダウンリスト一覧!$D$8,'12月 管理表'!$G$7:$G$11,"&lt;&gt;対象")</f>
        <v>0</v>
      </c>
      <c r="D29" s="52">
        <f>金額設定!J$16*C29</f>
        <v>0</v>
      </c>
      <c r="E29" s="51">
        <f>COUNTIFS('12月 管理表'!$L$7:$L$11,ドロップダウンリスト一覧!$D$8,'12月 管理表'!$G$7:$G$11,"対象")+COUNTIFS('12月 管理表'!$M$7:$M$11,ドロップダウンリスト一覧!$D$8,'12月 管理表'!$G$7:$G$11,"対象")</f>
        <v>0</v>
      </c>
      <c r="F29" s="52">
        <f>金額設定!J$16*E29</f>
        <v>0</v>
      </c>
      <c r="G29"/>
      <c r="H29"/>
    </row>
    <row r="30" spans="1:10" ht="22.05" customHeight="1">
      <c r="A30"/>
      <c r="B30" s="50" t="s">
        <v>150</v>
      </c>
      <c r="C30" s="51">
        <f>COUNTIFS('12月 管理表'!$L$7:$L$11,ドロップダウンリスト一覧!$D$9,'12月 管理表'!$G$7:$G$11,"&lt;&gt;対象")+COUNTIFS('12月 管理表'!$M$7:$M$11,ドロップダウンリスト一覧!$D$9,'12月 管理表'!$G$7:$G$11,"&lt;&gt;対象")</f>
        <v>0</v>
      </c>
      <c r="D30" s="52">
        <f>金額設定!J$17*C30</f>
        <v>0</v>
      </c>
      <c r="E30" s="51">
        <f>COUNTIFS('12月 管理表'!$L$7:$L$11,ドロップダウンリスト一覧!$D$9,'12月 管理表'!$G$7:$G$11,"対象")+COUNTIFS('12月 管理表'!$M$7:$M$11,ドロップダウンリスト一覧!$D$9,'12月 管理表'!$G$7:$G$11,"対象")</f>
        <v>0</v>
      </c>
      <c r="F30" s="52">
        <f>金額設定!J$17*E30</f>
        <v>0</v>
      </c>
      <c r="G30"/>
      <c r="H30"/>
    </row>
    <row r="31" spans="1:10" ht="22.05" customHeight="1">
      <c r="A31"/>
      <c r="B31" s="50" t="s">
        <v>151</v>
      </c>
      <c r="C31" s="51">
        <f>COUNTIFS('12月 管理表'!$L$7:$L$11,ドロップダウンリスト一覧!$D$10,'12月 管理表'!$G$7:$G$11,"&lt;&gt;対象")+COUNTIFS('12月 管理表'!$M$7:$M$11,ドロップダウンリスト一覧!$D$10,'12月 管理表'!$G$7:$G$11,"&lt;&gt;対象")</f>
        <v>0</v>
      </c>
      <c r="D31" s="52">
        <f>金額設定!J$18*C31</f>
        <v>0</v>
      </c>
      <c r="E31" s="51">
        <f>COUNTIFS('12月 管理表'!$L$7:$L$11,ドロップダウンリスト一覧!$D$10,'12月 管理表'!$G$7:$G$11,"対象")+COUNTIFS('12月 管理表'!$M$7:$M$11,ドロップダウンリスト一覧!$D$10,'12月 管理表'!$G$7:$G$11,"対象")</f>
        <v>0</v>
      </c>
      <c r="F31" s="52">
        <f>金額設定!J$18*E31</f>
        <v>0</v>
      </c>
      <c r="G31"/>
      <c r="H31"/>
    </row>
    <row r="32" spans="1:10" ht="22.05" customHeight="1">
      <c r="A32"/>
      <c r="B32" s="50" t="s">
        <v>152</v>
      </c>
      <c r="C32" s="51">
        <f>COUNTIFS('12月 管理表'!$L$7:$L$11,ドロップダウンリスト一覧!$D$11,'12月 管理表'!$G$7:$G$11,"&lt;&gt;対象")+COUNTIFS('12月 管理表'!$M$7:$M$11,ドロップダウンリスト一覧!$D$11,'12月 管理表'!$G$7:$G$11,"&lt;&gt;対象")</f>
        <v>0</v>
      </c>
      <c r="D32" s="52">
        <f>金額設定!J$19*C32</f>
        <v>0</v>
      </c>
      <c r="E32" s="51">
        <f>COUNTIFS('12月 管理表'!$L$7:$L$11,ドロップダウンリスト一覧!$D$11,'12月 管理表'!$G$7:$G$11,"対象")+COUNTIFS('12月 管理表'!$M$7:$M$11,ドロップダウンリスト一覧!$D$11,'12月 管理表'!$G$7:$G$11,"対象")</f>
        <v>0</v>
      </c>
      <c r="F32" s="52">
        <f>金額設定!J$19*E32</f>
        <v>0</v>
      </c>
      <c r="G32"/>
      <c r="H32"/>
    </row>
    <row r="33" spans="1:14" ht="22.05" customHeight="1">
      <c r="A33"/>
      <c r="B33" s="50" t="s">
        <v>153</v>
      </c>
      <c r="C33" s="51">
        <f>COUNTIFS('12月 管理表'!$L$7:$L$11,ドロップダウンリスト一覧!$D$12,'12月 管理表'!$G$7:$G$11,"&lt;&gt;対象")+COUNTIFS('12月 管理表'!$M$7:$M$11,ドロップダウンリスト一覧!$D$12,'12月 管理表'!$G$7:$G$11,"&lt;&gt;対象")</f>
        <v>0</v>
      </c>
      <c r="D33" s="52">
        <f>金額設定!J$20*C33</f>
        <v>0</v>
      </c>
      <c r="E33" s="51">
        <f>COUNTIFS('12月 管理表'!$L$7:$L$11,ドロップダウンリスト一覧!$D$12,'12月 管理表'!$G$7:$G$11,"対象")+COUNTIFS('12月 管理表'!$M$7:$M$11,ドロップダウンリスト一覧!$D$12,'12月 管理表'!$G$7:$G$11,"対象")</f>
        <v>0</v>
      </c>
      <c r="F33" s="52">
        <f>金額設定!J$20*E33</f>
        <v>0</v>
      </c>
      <c r="G33"/>
      <c r="H33"/>
    </row>
    <row r="34" spans="1:14" ht="22.05" customHeight="1">
      <c r="A34"/>
      <c r="B34" s="50" t="s">
        <v>154</v>
      </c>
      <c r="C34" s="51">
        <f>COUNTIFS('12月 管理表'!$L$7:$L$11,ドロップダウンリスト一覧!$D$13,'12月 管理表'!$G$7:$G$11,"&lt;&gt;対象")+COUNTIFS('12月 管理表'!$M$7:$M$11,ドロップダウンリスト一覧!$D$13,'12月 管理表'!$G$7:$G$11,"&lt;&gt;対象")</f>
        <v>0</v>
      </c>
      <c r="D34" s="52">
        <f>金額設定!J$21*C34</f>
        <v>0</v>
      </c>
      <c r="E34" s="51">
        <f>COUNTIFS('12月 管理表'!$L$7:$L$11,ドロップダウンリスト一覧!$D$13,'12月 管理表'!$G$7:$G$11,"対象")+COUNTIFS('12月 管理表'!$M$7:$M$11,ドロップダウンリスト一覧!$D$13,'12月 管理表'!$G$7:$G$11,"対象")</f>
        <v>0</v>
      </c>
      <c r="F34" s="52">
        <f>金額設定!J$21*E34</f>
        <v>0</v>
      </c>
      <c r="G34"/>
      <c r="H34"/>
    </row>
    <row r="35" spans="1:14" ht="22.05" customHeight="1">
      <c r="A35"/>
      <c r="B35" s="81" t="s">
        <v>155</v>
      </c>
      <c r="C35" s="82">
        <f>COUNTIFS('12月 管理表'!$H$7:$H$11,ドロップダウンリスト一覧!$A$4,'12月 管理表'!$F$7:$F$11,"対象",'12月 管理表'!$G$7:$G$11,"&lt;&gt;対象")+COUNTIFS('12月 管理表'!$H$7:$H$11,ドロップダウンリスト一覧!$A$5,'12月 管理表'!$F$7:$F$11,"対象",'12月 管理表'!$G$7:$G$11,"&lt;&gt;対象")</f>
        <v>0</v>
      </c>
      <c r="D35" s="83">
        <f>金額設定!J$22*C35</f>
        <v>0</v>
      </c>
      <c r="E35" s="82">
        <f>COUNTIFS('12月 管理表'!$H$7:$H$11,ドロップダウンリスト一覧!$A$4,'12月 管理表'!$F$7:$F$11,"対象",'12月 管理表'!$G$7:$G$11,"対象")+COUNTIFS('12月 管理表'!$H$7:$H$11,ドロップダウンリスト一覧!$A$5,'12月 管理表'!$F$7:$F$11,"対象",'12月 管理表'!$G$7:$G$11,"対象")</f>
        <v>0</v>
      </c>
      <c r="F35" s="83">
        <f>金額設定!J$22*E35</f>
        <v>0</v>
      </c>
      <c r="G35"/>
      <c r="H35"/>
    </row>
    <row r="36" spans="1:14" ht="22.05" customHeight="1">
      <c r="A36"/>
      <c r="B36" s="81" t="s">
        <v>156</v>
      </c>
      <c r="C36" s="82">
        <f>COUNTIFS('12月 管理表'!$H$7:$H$11,ドロップダウンリスト一覧!$A$6,'12月 管理表'!$F$7:$F$11,"対象",'12月 管理表'!$G$7:$G$11,"&lt;&gt;対象")+COUNTIFS('12月 管理表'!$H$7:$H$11,ドロップダウンリスト一覧!$A$7,'12月 管理表'!$F$7:$F$11,"対象",'12月 管理表'!$G$7:$G$11,"&lt;&gt;対象")+COUNTIFS('12月 管理表'!$H$7:$H$11,ドロップダウンリスト一覧!$A$8,'12月 管理表'!$F$7:$F$11,"対象",'12月 管理表'!$G$7:$G$11,"&lt;&gt;対象")</f>
        <v>0</v>
      </c>
      <c r="D36" s="83">
        <f>金額設定!J$23*C36</f>
        <v>0</v>
      </c>
      <c r="E36" s="82">
        <f>COUNTIFS('12月 管理表'!$H$7:$H$11,ドロップダウンリスト一覧!$A$6,'12月 管理表'!$F$7:$F$11,"対象",'12月 管理表'!$G$7:$G$11,"対象")+COUNTIFS('12月 管理表'!$H$7:$H$11,ドロップダウンリスト一覧!$A$7,'12月 管理表'!$F$7:$F$11,"対象",'12月 管理表'!$G$7:$G$11,"対象")+COUNTIFS('12月 管理表'!$H$7:$H$11,ドロップダウンリスト一覧!$A$8,'12月 管理表'!$F$7:$F$11,"対象",'12月 管理表'!$G$7:$G$11,"対象")</f>
        <v>0</v>
      </c>
      <c r="F36" s="83">
        <f>金額設定!J$23*E36</f>
        <v>0</v>
      </c>
      <c r="G36"/>
      <c r="H36"/>
    </row>
    <row r="37" spans="1:14" ht="22.05" customHeight="1">
      <c r="A37"/>
      <c r="B37" s="81" t="s">
        <v>157</v>
      </c>
      <c r="C37" s="84">
        <v>0</v>
      </c>
      <c r="D37" s="83">
        <f>金額設定!J$24*C37</f>
        <v>0</v>
      </c>
      <c r="E37" s="84">
        <v>0</v>
      </c>
      <c r="F37" s="83">
        <f>金額設定!J$24*E37</f>
        <v>0</v>
      </c>
      <c r="G37"/>
      <c r="H37"/>
    </row>
    <row r="38" spans="1:14" ht="22.05" customHeight="1">
      <c r="A38"/>
      <c r="B38" s="50" t="str">
        <f>金額設定!A25</f>
        <v>特定事業所加算（Ⅰ〜A）</v>
      </c>
      <c r="C38" s="51">
        <f>SUM(C19:C23)</f>
        <v>0</v>
      </c>
      <c r="D38" s="52">
        <f>金額設定!J$25*C38</f>
        <v>0</v>
      </c>
      <c r="E38" s="51">
        <f>SUM(E19:E23)</f>
        <v>0</v>
      </c>
      <c r="F38" s="52">
        <f>金額設定!J$25*E38</f>
        <v>0</v>
      </c>
      <c r="G38"/>
      <c r="H38"/>
    </row>
    <row r="39" spans="1:14" ht="24" customHeight="1">
      <c r="A39"/>
      <c r="B39" s="85" t="s">
        <v>248</v>
      </c>
      <c r="C39" s="86"/>
      <c r="D39" s="89">
        <f>ROUND(SUM(D19:D38)*金額設定!J$8, 0)</f>
        <v>0</v>
      </c>
      <c r="E39" s="87"/>
      <c r="F39" s="89">
        <f>ROUND(SUM(F19:F38)*金額設定!J$8,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COUNTIFS('12月 管理表'!$H$12:$H$14,ドロップダウンリスト一覧!$A$3,'12月 管理表'!$G$12:$G$14,"&lt;&gt;対象")</f>
        <v>0</v>
      </c>
      <c r="D44" s="52">
        <f>金額設定!J$27*C44</f>
        <v>0</v>
      </c>
      <c r="E44" s="51">
        <f>COUNTIFS('12月 管理表'!$H$12:$H$14,ドロップダウンリスト一覧!$A$3,'12月 管理表'!$G$12:$G$14,"対象")</f>
        <v>0</v>
      </c>
      <c r="F44" s="52">
        <f>金額設定!J$27*E44</f>
        <v>0</v>
      </c>
      <c r="G44"/>
      <c r="H44"/>
    </row>
    <row r="45" spans="1:14" ht="18">
      <c r="A45"/>
      <c r="B45" s="50" t="s">
        <v>215</v>
      </c>
      <c r="C45" s="51">
        <f>COUNTIFS('12月 管理表'!$H$12:$H$14,ドロップダウンリスト一覧!$A$4,'12月 管理表'!$G$12:$G$14,"&lt;&gt;対象")</f>
        <v>0</v>
      </c>
      <c r="D45" s="52">
        <f>金額設定!J$27*C45</f>
        <v>0</v>
      </c>
      <c r="E45" s="51">
        <f>COUNTIFS('12月 管理表'!$H$12:$H$14,ドロップダウンリスト一覧!$A$4,'12月 管理表'!$G$12:$G$14,"対象")</f>
        <v>0</v>
      </c>
      <c r="F45" s="52">
        <f>金額設定!J$27*E45</f>
        <v>0</v>
      </c>
      <c r="G45"/>
      <c r="H45"/>
    </row>
    <row r="46" spans="1:14" ht="18">
      <c r="A46"/>
      <c r="B46" s="50" t="s">
        <v>216</v>
      </c>
      <c r="C46" s="51">
        <f>COUNTIFS('12月 管理表'!$H$12:$H$14,ドロップダウンリスト一覧!$A$5,'12月 管理表'!$G$12:$G$14,"&lt;&gt;対象")</f>
        <v>0</v>
      </c>
      <c r="D46" s="52">
        <f>金額設定!J$27*C46</f>
        <v>0</v>
      </c>
      <c r="E46" s="51">
        <f>COUNTIFS('12月 管理表'!$H$12:$H$14,ドロップダウンリスト一覧!$A$5,'12月 管理表'!$G$12:$G$14,"対象")</f>
        <v>0</v>
      </c>
      <c r="F46" s="52">
        <f>金額設定!J$27*E46</f>
        <v>0</v>
      </c>
      <c r="G46"/>
      <c r="H46"/>
    </row>
    <row r="47" spans="1:14" ht="18">
      <c r="A47"/>
      <c r="B47" s="50" t="s">
        <v>95</v>
      </c>
      <c r="C47" s="51">
        <f>COUNTIFS('12月 管理表'!$L$12:$L$14,ドロップダウンリスト一覧!$E$3,'12月 管理表'!$G$12:$G$14,"&lt;&gt;対象")+COUNTIFS('12月 管理表'!$M$12:$M$14,ドロップダウンリスト一覧!$E$3,'12月 管理表'!$G$12:$G$14,"&lt;&gt;対象")</f>
        <v>0</v>
      </c>
      <c r="D47" s="52">
        <f>金額設定!J$28*C47</f>
        <v>0</v>
      </c>
      <c r="E47" s="51">
        <f>COUNTIFS('12月 管理表'!$L$12:$L$14,ドロップダウンリスト一覧!$E$3,'12月 管理表'!$G$12:$G$14,"対象")+COUNTIFS('12月 管理表'!$M$12:$M$14,ドロップダウンリスト一覧!$E$3,'12月 管理表'!$G$12:$G$14,"対象")</f>
        <v>0</v>
      </c>
      <c r="F47" s="52">
        <f>金額設定!J$28*E47</f>
        <v>0</v>
      </c>
      <c r="G47"/>
      <c r="H47"/>
    </row>
    <row r="48" spans="1:14" ht="18">
      <c r="A48"/>
      <c r="B48" s="50" t="s">
        <v>159</v>
      </c>
      <c r="C48" s="51">
        <f>COUNTIFS('12月 管理表'!$L$12:$L$14,ドロップダウンリスト一覧!$E$4,'12月 管理表'!$G$12:$G$14,"&lt;&gt;対象")+COUNTIFS('12月 管理表'!$M$12:$M$14,ドロップダウンリスト一覧!$E$4,'12月 管理表'!$G$12:$G$14,"&lt;&gt;対象")</f>
        <v>0</v>
      </c>
      <c r="D48" s="52">
        <f>金額設定!J$29*C48</f>
        <v>0</v>
      </c>
      <c r="E48" s="51">
        <f>COUNTIFS('12月 管理表'!$L$12:$L$14,ドロップダウンリスト一覧!$E$4,'12月 管理表'!$G$12:$G$14,"対象")+COUNTIFS('12月 管理表'!$M$12:$M$14,ドロップダウンリスト一覧!$E$4,'12月 管理表'!$G$12:$G$14,"対象")</f>
        <v>0</v>
      </c>
      <c r="F48" s="52">
        <f>金額設定!J$29*E48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金額設定!J$31*C53</f>
        <v>0</v>
      </c>
      <c r="E53" s="15">
        <v>0</v>
      </c>
      <c r="F53" s="55">
        <f>金額設定!J$31*E53</f>
        <v>0</v>
      </c>
      <c r="G53"/>
      <c r="H53"/>
    </row>
    <row r="54" spans="1:8" ht="18">
      <c r="A54"/>
      <c r="B54"/>
      <c r="C54"/>
      <c r="D54"/>
      <c r="E54"/>
      <c r="F54"/>
      <c r="G54"/>
      <c r="H54"/>
    </row>
    <row r="55" spans="1:8" ht="18">
      <c r="A55"/>
      <c r="B55" s="50" t="s">
        <v>161</v>
      </c>
      <c r="C55" s="15">
        <v>0</v>
      </c>
      <c r="D55" s="55">
        <f>金額設定!J$32*C55</f>
        <v>0</v>
      </c>
      <c r="E55" s="15">
        <v>0</v>
      </c>
      <c r="F55" s="55">
        <f>金額設定!J$32*E55</f>
        <v>0</v>
      </c>
      <c r="G55"/>
      <c r="H55"/>
    </row>
    <row r="56" spans="1:8" ht="18">
      <c r="A56"/>
      <c r="B56" s="50" t="s">
        <v>162</v>
      </c>
      <c r="C56" s="15">
        <v>0</v>
      </c>
      <c r="D56" s="55">
        <f>金額設定!J$33*C56</f>
        <v>0</v>
      </c>
      <c r="E56" s="15">
        <v>0</v>
      </c>
      <c r="F56" s="55">
        <f>金額設定!J$33*E56</f>
        <v>0</v>
      </c>
      <c r="G56"/>
      <c r="H56"/>
    </row>
    <row r="57" spans="1:8" ht="18">
      <c r="A57"/>
      <c r="B57" s="50" t="s">
        <v>163</v>
      </c>
      <c r="C57" s="15">
        <v>0</v>
      </c>
      <c r="D57" s="55">
        <f>金額設定!J$34*C57</f>
        <v>0</v>
      </c>
      <c r="E57" s="15">
        <v>0</v>
      </c>
      <c r="F57" s="55">
        <f>金額設定!J$34*E57</f>
        <v>0</v>
      </c>
      <c r="G57"/>
      <c r="H57"/>
    </row>
    <row r="58" spans="1:8" ht="18">
      <c r="A58"/>
      <c r="B58" s="50" t="s">
        <v>164</v>
      </c>
      <c r="C58" s="15">
        <v>0</v>
      </c>
      <c r="D58" s="55">
        <f>金額設定!J$35*C58</f>
        <v>0</v>
      </c>
      <c r="E58" s="15">
        <v>0</v>
      </c>
      <c r="F58" s="55">
        <f>金額設定!J$35*E58</f>
        <v>0</v>
      </c>
      <c r="G58"/>
      <c r="H58"/>
    </row>
    <row r="59" spans="1:8" ht="18">
      <c r="A59"/>
      <c r="B59" s="50" t="s">
        <v>165</v>
      </c>
      <c r="C59" s="15">
        <v>0</v>
      </c>
      <c r="D59" s="55">
        <f>金額設定!J$36*C59</f>
        <v>0</v>
      </c>
      <c r="E59" s="15">
        <v>0</v>
      </c>
      <c r="F59" s="55">
        <f>金額設定!J$36*E59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mzNnrIcvqIgECTA65y12hdRH79Oufnqz51qtB3vPF0qHE4nNUrIvMG6l56saheGDt85AXfDJsHegkP7X5Eawmw==" saltValue="tYsfmwKLcav6kL9yEVe1Nw=="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67" priority="3" stopIfTrue="1">
      <formula>AND($D19=0,$F19=0)</formula>
    </cfRule>
  </conditionalFormatting>
  <conditionalFormatting sqref="C44:F48">
    <cfRule type="expression" dxfId="66" priority="7" stopIfTrue="1">
      <formula>AND($D44=0,$F44=0)</formula>
    </cfRule>
  </conditionalFormatting>
  <conditionalFormatting sqref="E17">
    <cfRule type="expression" dxfId="65" priority="2" stopIfTrue="1">
      <formula>$E17="月遅れあり"</formula>
    </cfRule>
  </conditionalFormatting>
  <conditionalFormatting sqref="E42">
    <cfRule type="expression" dxfId="64" priority="5" stopIfTrue="1">
      <formula>$E42="月遅れ該当なし"</formula>
    </cfRule>
    <cfRule type="expression" dxfId="63" priority="6" stopIfTrue="1">
      <formula>$E42="月遅れあり"</formula>
    </cfRule>
  </conditionalFormatting>
  <conditionalFormatting sqref="E51">
    <cfRule type="expression" dxfId="62" priority="8" stopIfTrue="1">
      <formula>$E51="月遅れ該当なし"</formula>
    </cfRule>
    <cfRule type="expression" dxfId="61" priority="9" stopIfTrue="1">
      <formula>$E51="月遅れあり"</formula>
    </cfRule>
  </conditionalFormatting>
  <conditionalFormatting sqref="E17:F17">
    <cfRule type="expression" dxfId="60" priority="1" stopIfTrue="1">
      <formula>$E17="月遅れ該当なし"</formula>
    </cfRule>
  </conditionalFormatting>
  <pageMargins left="0.7" right="0.7" top="0.75" bottom="0.75" header="0.3" footer="0.3"/>
  <pageSetup paperSize="9" scale="36" orientation="landscape"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2BD3F-A344-4EDF-AC75-D04621B7D994}">
  <sheetPr codeName="Sheet20">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"令和"&amp;使用年度+1&amp;"年1月分"</f>
        <v>令和9年1月分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5"/>
      <c r="AK7" s="303"/>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4"/>
      <c r="AK8" s="323"/>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4"/>
      <c r="AK9" s="323"/>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4"/>
      <c r="AK10" s="323"/>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4"/>
      <c r="AK11" s="323"/>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5"/>
      <c r="AK12" s="303"/>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4"/>
      <c r="AK13" s="335"/>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4"/>
      <c r="AK14" s="323"/>
      <c r="AL14" s="325"/>
      <c r="AM14" s="326"/>
      <c r="AN14" s="323"/>
      <c r="AO14" s="327"/>
      <c r="AP14" s="328"/>
      <c r="AQ14" s="326"/>
      <c r="AR14" s="328"/>
      <c r="AS14" s="322"/>
      <c r="AT14" s="418"/>
      <c r="AU14" s="419"/>
    </row>
  </sheetData>
  <sheetProtection algorithmName="SHA-512" hashValue="JfGQk2CVE3ZxyFOjjuMAxDqDYd+lkhO15bRuYXyx+5J1xs3jHVHLGBBeQjyI8gqqAsRS+c7qTysxSzLpzTNdPg==" saltValue="kig3wRFDoqdXuxa2FBexAw==" spinCount="100000" sheet="1" scenarios="1" autoFilter="0"/>
  <mergeCells count="38">
    <mergeCell ref="AT12:AU12"/>
    <mergeCell ref="AT13:AU13"/>
    <mergeCell ref="AT14:AU14"/>
    <mergeCell ref="AT10:AU10"/>
    <mergeCell ref="AT11:AU11"/>
    <mergeCell ref="O4:P4"/>
    <mergeCell ref="Q4:R4"/>
    <mergeCell ref="S4:V4"/>
    <mergeCell ref="AT5:AU5"/>
    <mergeCell ref="AT6:AU6"/>
    <mergeCell ref="W4:AA4"/>
    <mergeCell ref="AT7:AU7"/>
    <mergeCell ref="AT8:AU8"/>
    <mergeCell ref="AT9:AU9"/>
    <mergeCell ref="N5:P5"/>
    <mergeCell ref="Q5:R5"/>
    <mergeCell ref="S5:AS5"/>
    <mergeCell ref="A7:A11"/>
    <mergeCell ref="A12:A14"/>
    <mergeCell ref="O1:P1"/>
    <mergeCell ref="Q1:R1"/>
    <mergeCell ref="S1:V1"/>
    <mergeCell ref="O2:P2"/>
    <mergeCell ref="Q2:R2"/>
    <mergeCell ref="S2:V2"/>
    <mergeCell ref="O3:P3"/>
    <mergeCell ref="Q3:R3"/>
    <mergeCell ref="S3:V3"/>
    <mergeCell ref="K1:L4"/>
    <mergeCell ref="F5:G5"/>
    <mergeCell ref="H5:K5"/>
    <mergeCell ref="L5:M5"/>
    <mergeCell ref="A2:C2"/>
    <mergeCell ref="A3:C3"/>
    <mergeCell ref="A5:A6"/>
    <mergeCell ref="B5:B6"/>
    <mergeCell ref="C5:E5"/>
    <mergeCell ref="A4:C4"/>
  </mergeCells>
  <phoneticPr fontId="2"/>
  <conditionalFormatting sqref="C7:C14">
    <cfRule type="expression" dxfId="59" priority="247">
      <formula>H7=3</formula>
    </cfRule>
    <cfRule type="expression" dxfId="58" priority="248">
      <formula>H7=4</formula>
    </cfRule>
    <cfRule type="expression" dxfId="57" priority="249">
      <formula>H7=5</formula>
    </cfRule>
  </conditionalFormatting>
  <conditionalFormatting sqref="D7:D14">
    <cfRule type="expression" dxfId="56" priority="11">
      <formula>MONTH(D7)=MONTH(TODAY())</formula>
    </cfRule>
  </conditionalFormatting>
  <conditionalFormatting sqref="E7:E14">
    <cfRule type="cellIs" dxfId="55" priority="13" operator="lessThanOrEqual">
      <formula>64</formula>
    </cfRule>
    <cfRule type="containsErrors" dxfId="54" priority="186" stopIfTrue="1">
      <formula>ISERROR(E7)</formula>
    </cfRule>
  </conditionalFormatting>
  <conditionalFormatting sqref="F7:AU14 C7:D14">
    <cfRule type="expression" dxfId="53" priority="185">
      <formula>MOD(ROW(),2)=0</formula>
    </cfRule>
  </conditionalFormatting>
  <conditionalFormatting sqref="H7:H14">
    <cfRule type="cellIs" dxfId="52" priority="187" stopIfTrue="1" operator="greaterThan">
      <formula>2</formula>
    </cfRule>
  </conditionalFormatting>
  <conditionalFormatting sqref="I7:I14">
    <cfRule type="cellIs" dxfId="51" priority="15" operator="greaterThanOrEqual">
      <formula>2</formula>
    </cfRule>
  </conditionalFormatting>
  <conditionalFormatting sqref="K7:K14 N7:N14">
    <cfRule type="timePeriod" dxfId="50" priority="14" timePeriod="lastMonth">
      <formula>AND(MONTH(K7)=MONTH(EDATE(TODAY(),0-1)),YEAR(K7)=YEAR(EDATE(TODAY(),0-1)))</formula>
    </cfRule>
    <cfRule type="timePeriod" dxfId="49" priority="16" timePeriod="nextMonth">
      <formula>AND(MONTH(K7)=MONTH(EDATE(TODAY(),0+1)),YEAR(K7)=YEAR(EDATE(TODAY(),0+1)))</formula>
    </cfRule>
    <cfRule type="timePeriod" dxfId="4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C30B6BDD-BF37-4614-AF72-7A13F941AA89}">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2275F00F-BD2B-4300-A5AE-18A6E5F6936C}">
      <formula1>1</formula1>
      <formula2>31</formula2>
    </dataValidation>
    <dataValidation allowBlank="1" showInputMessage="1" showErrorMessage="1" promptTitle="生年月日の入力" prompt="西暦でも和暦でも入力できます_x000a_（例：2000/4/1 または 令和7年3月15日）" sqref="D7:D14" xr:uid="{DF7C0EAF-E98C-4A4F-83FD-F33F7AC805DF}"/>
  </dataValidations>
  <hyperlinks>
    <hyperlink ref="A4:C4" r:id="rId1" display="※解説記事はこちら" xr:uid="{1CA6D697-B473-4A15-88BD-242914D0E436}"/>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538BDA22-7629-49A2-BE9D-7EDC6A72ABC0}">
          <x14:formula1>
            <xm:f>ドロップダウンリスト一覧!$A$4:$A$8</xm:f>
          </x14:formula1>
          <xm:sqref>H7:H11</xm:sqref>
        </x14:dataValidation>
        <x14:dataValidation type="list" allowBlank="1" showInputMessage="1" showErrorMessage="1" xr:uid="{319DBF30-57DE-40C2-BD9C-9C6345B0D987}">
          <x14:formula1>
            <xm:f>ドロップダウンリスト一覧!$E$3:$E$4</xm:f>
          </x14:formula1>
          <xm:sqref>L12:M14</xm:sqref>
        </x14:dataValidation>
        <x14:dataValidation type="list" allowBlank="1" showInputMessage="1" xr:uid="{46B22881-7CB4-4BE6-94D6-F8088E0C9577}">
          <x14:formula1>
            <xm:f>ドロップダウンリスト一覧!$A$3:$A$5</xm:f>
          </x14:formula1>
          <xm:sqref>H12:H14</xm:sqref>
        </x14:dataValidation>
        <x14:dataValidation type="list" allowBlank="1" showInputMessage="1" showErrorMessage="1" xr:uid="{CA49FBE7-EDAF-4FDA-BA02-6D37338BB2FE}">
          <x14:formula1>
            <xm:f>ドロップダウンリスト一覧!$D$3:$D$13</xm:f>
          </x14:formula1>
          <xm:sqref>L7:M11</xm:sqref>
        </x14:dataValidation>
        <x14:dataValidation type="list" allowBlank="1" showInputMessage="1" showErrorMessage="1" xr:uid="{6176DC26-6562-47E5-BDA4-190C833E6F5D}">
          <x14:formula1>
            <xm:f>ドロップダウンリスト一覧!$F$3:$F$3</xm:f>
          </x14:formula1>
          <xm:sqref>F7:F11 G7:H14</xm:sqref>
        </x14:dataValidation>
        <x14:dataValidation type="list" allowBlank="1" showInputMessage="1" showErrorMessage="1" xr:uid="{C72B015C-D5DC-48B5-9DBD-9B0BDD625075}">
          <x14:formula1>
            <xm:f>ドロップダウンリスト一覧!$B$3:$B$6</xm:f>
          </x14:formula1>
          <xm:sqref>I7:I14</xm:sqref>
        </x14:dataValidation>
        <x14:dataValidation type="list" allowBlank="1" showInputMessage="1" showErrorMessage="1" xr:uid="{9E37D3CF-ACC2-4503-BA9B-83ED4FF0C25A}">
          <x14:formula1>
            <xm:f>ドロップダウンリスト一覧!$C$3</xm:f>
          </x14:formula1>
          <xm:sqref>O7:P14 R7:R14</xm:sqref>
        </x14:dataValidation>
        <x14:dataValidation type="list" allowBlank="1" showInputMessage="1" showErrorMessage="1" xr:uid="{AB2326BC-5EE8-40C6-B963-F6C5050DA9C8}">
          <x14:formula1>
            <xm:f>ドロップダウンリスト一覧!$C$3:$C$5</xm:f>
          </x14:formula1>
          <xm:sqref>AM7:AM14 AQ7:AQ14</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C6B88-5768-478D-9678-086CA2B62070}">
  <sheetPr codeName="Sheet21">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"令和"&amp;使用年度+1&amp;"年1月　月間売上表"</f>
        <v>令和9年1月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COUNTIFS('1月 管理表'!$H$7:$H$11,ドロップダウンリスト一覧!$A$4,'1月 管理表'!$F$7:$F$11,"&lt;&gt;対象",'1月 管理表'!$G$7:$G$11,"&lt;&gt;対象")</f>
        <v>0</v>
      </c>
      <c r="D19" s="52">
        <f>金額設定!K$9*C19</f>
        <v>0</v>
      </c>
      <c r="E19" s="51">
        <f>COUNTIFS('1月 管理表'!$H$7:$H$11,ドロップダウンリスト一覧!$A$4,'1月 管理表'!$F$7:$F$11,"&lt;&gt;対象",'1月 管理表'!$G$7:$G$11,"対象")</f>
        <v>0</v>
      </c>
      <c r="F19" s="52">
        <f>金額設定!K$9*E19</f>
        <v>0</v>
      </c>
      <c r="G19"/>
      <c r="H19"/>
    </row>
    <row r="20" spans="1:10" ht="22.05" customHeight="1">
      <c r="A20"/>
      <c r="B20" s="50" t="s">
        <v>209</v>
      </c>
      <c r="C20" s="51">
        <f>COUNTIFS('1月 管理表'!$H$7:$H$11,ドロップダウンリスト一覧!$A$5,'1月 管理表'!$F$7:$F$11,"&lt;&gt;対象",'1月 管理表'!$G$7:$G$11,"&lt;&gt;対象")</f>
        <v>0</v>
      </c>
      <c r="D20" s="52">
        <f>金額設定!K$9*C20</f>
        <v>0</v>
      </c>
      <c r="E20" s="51">
        <f>COUNTIFS('1月 管理表'!$H$7:$H$11,ドロップダウンリスト一覧!$A$5,'1月 管理表'!$F$7:$F$11,"&lt;&gt;対象",'1月 管理表'!$G$7:$G$11,"対象")</f>
        <v>0</v>
      </c>
      <c r="F20" s="52">
        <f>金額設定!K$9*E20</f>
        <v>0</v>
      </c>
      <c r="G20"/>
      <c r="H20"/>
    </row>
    <row r="21" spans="1:10" ht="22.05" customHeight="1">
      <c r="A21"/>
      <c r="B21" s="50" t="s">
        <v>210</v>
      </c>
      <c r="C21" s="51">
        <f>COUNTIFS('1月 管理表'!$H$7:$H$11,ドロップダウンリスト一覧!$A$6,'1月 管理表'!$F$7:$F$11,"&lt;&gt;対象",'1月 管理表'!$G$7:$G$11,"&lt;&gt;対象")</f>
        <v>0</v>
      </c>
      <c r="D21" s="52">
        <f>金額設定!K$10*C21</f>
        <v>0</v>
      </c>
      <c r="E21" s="51">
        <f>COUNTIFS('1月 管理表'!$H$7:$H$11,ドロップダウンリスト一覧!$A$6,'1月 管理表'!$F$7:$F$11,"&lt;&gt;対象",'1月 管理表'!$G$7:$G$11,"対象")</f>
        <v>0</v>
      </c>
      <c r="F21" s="52">
        <f>金額設定!K$10*E21</f>
        <v>0</v>
      </c>
      <c r="G21"/>
      <c r="H21"/>
    </row>
    <row r="22" spans="1:10" ht="22.05" customHeight="1">
      <c r="A22"/>
      <c r="B22" s="50" t="s">
        <v>211</v>
      </c>
      <c r="C22" s="51">
        <f>COUNTIFS('1月 管理表'!$H$7:$H$11,ドロップダウンリスト一覧!$A$7,'1月 管理表'!$F$7:$F$11,"&lt;&gt;対象",'1月 管理表'!$G$7:$G$11,"&lt;&gt;対象")</f>
        <v>0</v>
      </c>
      <c r="D22" s="52">
        <f>金額設定!K$10*C22</f>
        <v>0</v>
      </c>
      <c r="E22" s="51">
        <f>COUNTIFS('1月 管理表'!$H$7:$H$11,ドロップダウンリスト一覧!$A$7,'1月 管理表'!$F$7:$F$11,"&lt;&gt;対象",'1月 管理表'!$G$7:$G$11,"対象")</f>
        <v>0</v>
      </c>
      <c r="F22" s="52">
        <f>金額設定!K$10*E22</f>
        <v>0</v>
      </c>
      <c r="G22"/>
      <c r="H22"/>
    </row>
    <row r="23" spans="1:10" ht="22.05" customHeight="1">
      <c r="A23"/>
      <c r="B23" s="50" t="s">
        <v>212</v>
      </c>
      <c r="C23" s="51">
        <f>COUNTIFS('1月 管理表'!$H$7:$H$11,ドロップダウンリスト一覧!$A$8,'1月 管理表'!$F$7:$F$11,"&lt;&gt;対象",'1月 管理表'!$G$7:$G$11,"&lt;&gt;対象")</f>
        <v>0</v>
      </c>
      <c r="D23" s="52">
        <f>金額設定!K$10*C23</f>
        <v>0</v>
      </c>
      <c r="E23" s="51">
        <f>COUNTIFS('1月 管理表'!$H$7:$H$11,ドロップダウンリスト一覧!$A$8,'1月 管理表'!$F$7:$F$11,"&lt;&gt;対象",'1月 管理表'!$G$7:$G$11,"対象")</f>
        <v>0</v>
      </c>
      <c r="F23" s="52">
        <f>金額設定!K$10*E23</f>
        <v>0</v>
      </c>
      <c r="G23"/>
      <c r="H23"/>
    </row>
    <row r="24" spans="1:10" ht="22.05" customHeight="1">
      <c r="A24"/>
      <c r="B24" s="50" t="s">
        <v>95</v>
      </c>
      <c r="C24" s="51">
        <f>COUNTIFS('1月 管理表'!$L$7:$L$11,ドロップダウンリスト一覧!$D$3,'1月 管理表'!$G$7:$G$11,"&lt;&gt;対象")+COUNTIFS('1月 管理表'!$M$7:$M$11,ドロップダウンリスト一覧!$D$3,'1月 管理表'!$G$7:$G$11,"&lt;&gt;対象")</f>
        <v>0</v>
      </c>
      <c r="D24" s="52">
        <f>金額設定!K$11*C24</f>
        <v>0</v>
      </c>
      <c r="E24" s="51">
        <f>COUNTIFS('1月 管理表'!$L$7:$L$11,ドロップダウンリスト一覧!$D$3,'1月 管理表'!$G$7:$G$11,"対象")+COUNTIFS('1月 管理表'!$M$7:$M$11,ドロップダウンリスト一覧!$D$3,'1月 管理表'!$G$7:$G$11,"対象")</f>
        <v>0</v>
      </c>
      <c r="F24" s="52">
        <f>金額設定!K$11*E24</f>
        <v>0</v>
      </c>
      <c r="G24"/>
      <c r="H24"/>
    </row>
    <row r="25" spans="1:10" ht="22.05" customHeight="1">
      <c r="A25"/>
      <c r="B25" s="50" t="s">
        <v>145</v>
      </c>
      <c r="C25" s="51">
        <f>COUNTIFS('1月 管理表'!$L$7:$L$11,ドロップダウンリスト一覧!$D$4,'1月 管理表'!$G$7:$G$11,"&lt;&gt;対象")+COUNTIFS('1月 管理表'!$M$7:$M$11,ドロップダウンリスト一覧!$D$4,'1月 管理表'!$G$7:$G$11,"&lt;&gt;対象")</f>
        <v>0</v>
      </c>
      <c r="D25" s="52">
        <f>金額設定!K$12*C25</f>
        <v>0</v>
      </c>
      <c r="E25" s="51">
        <f>COUNTIFS('1月 管理表'!$L$7:$L$11,ドロップダウンリスト一覧!$D$4,'1月 管理表'!$G$7:$G$11,"対象")+COUNTIFS('1月 管理表'!$M$7:$M$11,ドロップダウンリスト一覧!$D$4,'1月 管理表'!$G$7:$G$11,"対象")</f>
        <v>0</v>
      </c>
      <c r="F25" s="52">
        <f>金額設定!K$12*E25</f>
        <v>0</v>
      </c>
      <c r="G25"/>
      <c r="H25"/>
    </row>
    <row r="26" spans="1:10" ht="22.05" customHeight="1">
      <c r="A26"/>
      <c r="B26" s="50" t="s">
        <v>146</v>
      </c>
      <c r="C26" s="51">
        <f>COUNTIFS('1月 管理表'!$L$7:$L$11,ドロップダウンリスト一覧!$D$5,'1月 管理表'!$G$7:$G$11,"&lt;&gt;対象")+COUNTIFS('1月 管理表'!$M$7:$M$11,ドロップダウンリスト一覧!$D$5,'1月 管理表'!$G$7:$G$11,"&lt;&gt;対象")</f>
        <v>0</v>
      </c>
      <c r="D26" s="52">
        <f>金額設定!K$13*C26</f>
        <v>0</v>
      </c>
      <c r="E26" s="51">
        <f>COUNTIFS('1月 管理表'!$L$7:$L$11,ドロップダウンリスト一覧!$D$5,'1月 管理表'!$G$7:$G$11,"対象")+COUNTIFS('1月 管理表'!$M$7:$M$11,ドロップダウンリスト一覧!$D$5,'1月 管理表'!$G$7:$G$11,"対象")</f>
        <v>0</v>
      </c>
      <c r="F26" s="52">
        <f>金額設定!K$13*E26</f>
        <v>0</v>
      </c>
      <c r="G26"/>
      <c r="H26"/>
    </row>
    <row r="27" spans="1:10" ht="22.05" customHeight="1">
      <c r="A27"/>
      <c r="B27" s="50" t="s">
        <v>147</v>
      </c>
      <c r="C27" s="51">
        <f>COUNTIFS('1月 管理表'!$L$7:$L$11,ドロップダウンリスト一覧!$D$6,'1月 管理表'!$G$7:$G$11,"&lt;&gt;対象")+COUNTIFS('1月 管理表'!$M$7:$M$11,ドロップダウンリスト一覧!$D$6,'1月 管理表'!$G$7:$G$11,"&lt;&gt;対象")</f>
        <v>0</v>
      </c>
      <c r="D27" s="52">
        <f>金額設定!K$14*C27</f>
        <v>0</v>
      </c>
      <c r="E27" s="51">
        <f>COUNTIFS('1月 管理表'!$L$7:$L$11,ドロップダウンリスト一覧!$D$6,'1月 管理表'!$G$7:$G$11,"対象")+COUNTIFS('1月 管理表'!$M$7:$M$11,ドロップダウンリスト一覧!$D$6,'1月 管理表'!$G$7:$G$11,"対象")</f>
        <v>0</v>
      </c>
      <c r="F27" s="52">
        <f>金額設定!K$14*E27</f>
        <v>0</v>
      </c>
      <c r="G27"/>
      <c r="H27"/>
    </row>
    <row r="28" spans="1:10" ht="22.05" customHeight="1">
      <c r="A28"/>
      <c r="B28" s="50" t="s">
        <v>148</v>
      </c>
      <c r="C28" s="51">
        <f>COUNTIFS('1月 管理表'!$L$7:$L$11,ドロップダウンリスト一覧!$D$7,'1月 管理表'!$G$7:$G$11,"&lt;&gt;対象")+COUNTIFS('1月 管理表'!$M$7:$M$11,ドロップダウンリスト一覧!$D$7,'1月 管理表'!$G$7:$G$11,"&lt;&gt;対象")</f>
        <v>0</v>
      </c>
      <c r="D28" s="52">
        <f>金額設定!K$15*C28</f>
        <v>0</v>
      </c>
      <c r="E28" s="51">
        <f>COUNTIFS('1月 管理表'!$L$7:$L$11,ドロップダウンリスト一覧!$D$7,'1月 管理表'!$G$7:$G$11,"対象")+COUNTIFS('1月 管理表'!$M$7:$M$11,ドロップダウンリスト一覧!$D$7,'1月 管理表'!$G$7:$G$11,"対象")</f>
        <v>0</v>
      </c>
      <c r="F28" s="52">
        <f>金額設定!K$15*E28</f>
        <v>0</v>
      </c>
      <c r="G28"/>
      <c r="H28"/>
    </row>
    <row r="29" spans="1:10" ht="22.05" customHeight="1">
      <c r="A29"/>
      <c r="B29" s="50" t="s">
        <v>149</v>
      </c>
      <c r="C29" s="51">
        <f>COUNTIFS('1月 管理表'!$L$7:$L$11,ドロップダウンリスト一覧!$D$8,'1月 管理表'!$G$7:$G$11,"&lt;&gt;対象")+COUNTIFS('1月 管理表'!$M$7:$M$11,ドロップダウンリスト一覧!$D$8,'1月 管理表'!$G$7:$G$11,"&lt;&gt;対象")</f>
        <v>0</v>
      </c>
      <c r="D29" s="52">
        <f>金額設定!K$16*C29</f>
        <v>0</v>
      </c>
      <c r="E29" s="51">
        <f>COUNTIFS('1月 管理表'!$L$7:$L$11,ドロップダウンリスト一覧!$D$8,'1月 管理表'!$G$7:$G$11,"対象")+COUNTIFS('1月 管理表'!$M$7:$M$11,ドロップダウンリスト一覧!$D$8,'1月 管理表'!$G$7:$G$11,"対象")</f>
        <v>0</v>
      </c>
      <c r="F29" s="52">
        <f>金額設定!K$16*E29</f>
        <v>0</v>
      </c>
      <c r="G29"/>
      <c r="H29"/>
    </row>
    <row r="30" spans="1:10" ht="22.05" customHeight="1">
      <c r="A30"/>
      <c r="B30" s="50" t="s">
        <v>150</v>
      </c>
      <c r="C30" s="51">
        <f>COUNTIFS('1月 管理表'!$L$7:$L$11,ドロップダウンリスト一覧!$D$9,'1月 管理表'!$G$7:$G$11,"&lt;&gt;対象")+COUNTIFS('1月 管理表'!$M$7:$M$11,ドロップダウンリスト一覧!$D$9,'1月 管理表'!$G$7:$G$11,"&lt;&gt;対象")</f>
        <v>0</v>
      </c>
      <c r="D30" s="52">
        <f>金額設定!K$17*C30</f>
        <v>0</v>
      </c>
      <c r="E30" s="51">
        <f>COUNTIFS('1月 管理表'!$L$7:$L$11,ドロップダウンリスト一覧!$D$9,'1月 管理表'!$G$7:$G$11,"対象")+COUNTIFS('1月 管理表'!$M$7:$M$11,ドロップダウンリスト一覧!$D$9,'1月 管理表'!$G$7:$G$11,"対象")</f>
        <v>0</v>
      </c>
      <c r="F30" s="52">
        <f>金額設定!K$17*E30</f>
        <v>0</v>
      </c>
      <c r="G30"/>
      <c r="H30"/>
    </row>
    <row r="31" spans="1:10" ht="22.05" customHeight="1">
      <c r="A31"/>
      <c r="B31" s="50" t="s">
        <v>151</v>
      </c>
      <c r="C31" s="51">
        <f>COUNTIFS('1月 管理表'!$L$7:$L$11,ドロップダウンリスト一覧!$D$10,'1月 管理表'!$G$7:$G$11,"&lt;&gt;対象")+COUNTIFS('1月 管理表'!$M$7:$M$11,ドロップダウンリスト一覧!$D$10,'1月 管理表'!$G$7:$G$11,"&lt;&gt;対象")</f>
        <v>0</v>
      </c>
      <c r="D31" s="52">
        <f>金額設定!K$18*C31</f>
        <v>0</v>
      </c>
      <c r="E31" s="51">
        <f>COUNTIFS('1月 管理表'!$L$7:$L$11,ドロップダウンリスト一覧!$D$10,'1月 管理表'!$G$7:$G$11,"対象")+COUNTIFS('1月 管理表'!$M$7:$M$11,ドロップダウンリスト一覧!$D$10,'1月 管理表'!$G$7:$G$11,"対象")</f>
        <v>0</v>
      </c>
      <c r="F31" s="52">
        <f>金額設定!K$18*E31</f>
        <v>0</v>
      </c>
      <c r="G31"/>
      <c r="H31"/>
    </row>
    <row r="32" spans="1:10" ht="22.05" customHeight="1">
      <c r="A32"/>
      <c r="B32" s="50" t="s">
        <v>152</v>
      </c>
      <c r="C32" s="51">
        <f>COUNTIFS('1月 管理表'!$L$7:$L$11,ドロップダウンリスト一覧!$D$11,'1月 管理表'!$G$7:$G$11,"&lt;&gt;対象")+COUNTIFS('1月 管理表'!$M$7:$M$11,ドロップダウンリスト一覧!$D$11,'1月 管理表'!$G$7:$G$11,"&lt;&gt;対象")</f>
        <v>0</v>
      </c>
      <c r="D32" s="52">
        <f>金額設定!K$19*C32</f>
        <v>0</v>
      </c>
      <c r="E32" s="51">
        <f>COUNTIFS('1月 管理表'!$L$7:$L$11,ドロップダウンリスト一覧!$D$11,'1月 管理表'!$G$7:$G$11,"対象")+COUNTIFS('1月 管理表'!$M$7:$M$11,ドロップダウンリスト一覧!$D$11,'1月 管理表'!$G$7:$G$11,"対象")</f>
        <v>0</v>
      </c>
      <c r="F32" s="52">
        <f>金額設定!K$19*E32</f>
        <v>0</v>
      </c>
      <c r="G32"/>
      <c r="H32"/>
    </row>
    <row r="33" spans="1:14" ht="22.05" customHeight="1">
      <c r="A33"/>
      <c r="B33" s="50" t="s">
        <v>153</v>
      </c>
      <c r="C33" s="51">
        <f>COUNTIFS('1月 管理表'!$L$7:$L$11,ドロップダウンリスト一覧!$D$12,'1月 管理表'!$G$7:$G$11,"&lt;&gt;対象")+COUNTIFS('1月 管理表'!$M$7:$M$11,ドロップダウンリスト一覧!$D$12,'1月 管理表'!$G$7:$G$11,"&lt;&gt;対象")</f>
        <v>0</v>
      </c>
      <c r="D33" s="52">
        <f>金額設定!K$20*C33</f>
        <v>0</v>
      </c>
      <c r="E33" s="51">
        <f>COUNTIFS('1月 管理表'!$L$7:$L$11,ドロップダウンリスト一覧!$D$12,'1月 管理表'!$G$7:$G$11,"対象")+COUNTIFS('1月 管理表'!$M$7:$M$11,ドロップダウンリスト一覧!$D$12,'1月 管理表'!$G$7:$G$11,"対象")</f>
        <v>0</v>
      </c>
      <c r="F33" s="52">
        <f>金額設定!K$20*E33</f>
        <v>0</v>
      </c>
      <c r="G33"/>
      <c r="H33"/>
    </row>
    <row r="34" spans="1:14" ht="22.05" customHeight="1">
      <c r="A34"/>
      <c r="B34" s="50" t="s">
        <v>154</v>
      </c>
      <c r="C34" s="51">
        <f>COUNTIFS('1月 管理表'!$L$7:$L$11,ドロップダウンリスト一覧!$D$13,'1月 管理表'!$G$7:$G$11,"&lt;&gt;対象")+COUNTIFS('1月 管理表'!$M$7:$M$11,ドロップダウンリスト一覧!$D$13,'1月 管理表'!$G$7:$G$11,"&lt;&gt;対象")</f>
        <v>0</v>
      </c>
      <c r="D34" s="52">
        <f>金額設定!K$21*C34</f>
        <v>0</v>
      </c>
      <c r="E34" s="51">
        <f>COUNTIFS('1月 管理表'!$L$7:$L$11,ドロップダウンリスト一覧!$D$13,'1月 管理表'!$G$7:$G$11,"対象")+COUNTIFS('1月 管理表'!$M$7:$M$11,ドロップダウンリスト一覧!$D$13,'1月 管理表'!$G$7:$G$11,"対象")</f>
        <v>0</v>
      </c>
      <c r="F34" s="52">
        <f>金額設定!K$21*E34</f>
        <v>0</v>
      </c>
      <c r="G34"/>
      <c r="H34"/>
    </row>
    <row r="35" spans="1:14" ht="22.05" customHeight="1">
      <c r="A35"/>
      <c r="B35" s="81" t="s">
        <v>155</v>
      </c>
      <c r="C35" s="82">
        <f>COUNTIFS('1月 管理表'!$H$7:$H$11,ドロップダウンリスト一覧!$A$4,'1月 管理表'!$F$7:$F$11,"対象",'1月 管理表'!$G$7:$G$11,"&lt;&gt;対象")+COUNTIFS('1月 管理表'!$H$7:$H$11,ドロップダウンリスト一覧!$A$5,'1月 管理表'!$F$7:$F$11,"対象",'1月 管理表'!$G$7:$G$11,"&lt;&gt;対象")</f>
        <v>0</v>
      </c>
      <c r="D35" s="83">
        <f>金額設定!K$22*C35</f>
        <v>0</v>
      </c>
      <c r="E35" s="82">
        <f>COUNTIFS('1月 管理表'!$H$7:$H$11,ドロップダウンリスト一覧!$A$4,'1月 管理表'!$F$7:$F$11,"対象",'1月 管理表'!$G$7:$G$11,"対象")+COUNTIFS('1月 管理表'!$H$7:$H$11,ドロップダウンリスト一覧!$A$5,'1月 管理表'!$F$7:$F$11,"対象",'1月 管理表'!$G$7:$G$11,"対象")</f>
        <v>0</v>
      </c>
      <c r="F35" s="83">
        <f>金額設定!K$22*E35</f>
        <v>0</v>
      </c>
      <c r="G35"/>
      <c r="H35"/>
    </row>
    <row r="36" spans="1:14" ht="22.05" customHeight="1">
      <c r="A36"/>
      <c r="B36" s="81" t="s">
        <v>156</v>
      </c>
      <c r="C36" s="82">
        <f>COUNTIFS('1月 管理表'!$H$7:$H$11,ドロップダウンリスト一覧!$A$6,'1月 管理表'!$F$7:$F$11,"対象",'1月 管理表'!$G$7:$G$11,"&lt;&gt;対象")+COUNTIFS('1月 管理表'!$H$7:$H$11,ドロップダウンリスト一覧!$A$7,'1月 管理表'!$F$7:$F$11,"対象",'1月 管理表'!$G$7:$G$11,"&lt;&gt;対象")+COUNTIFS('1月 管理表'!$H$7:$H$11,ドロップダウンリスト一覧!$A$8,'1月 管理表'!$F$7:$F$11,"対象",'1月 管理表'!$G$7:$G$11,"&lt;&gt;対象")</f>
        <v>0</v>
      </c>
      <c r="D36" s="83">
        <f>金額設定!K$23*C36</f>
        <v>0</v>
      </c>
      <c r="E36" s="82">
        <f>COUNTIFS('1月 管理表'!$H$7:$H$11,ドロップダウンリスト一覧!$A$6,'1月 管理表'!$F$7:$F$11,"対象",'1月 管理表'!$G$7:$G$11,"対象")+COUNTIFS('1月 管理表'!$H$7:$H$11,ドロップダウンリスト一覧!$A$7,'1月 管理表'!$F$7:$F$11,"対象",'1月 管理表'!$G$7:$G$11,"対象")+COUNTIFS('1月 管理表'!$H$7:$H$11,ドロップダウンリスト一覧!$A$8,'1月 管理表'!$F$7:$F$11,"対象",'1月 管理表'!$G$7:$G$11,"対象")</f>
        <v>0</v>
      </c>
      <c r="F36" s="83">
        <f>金額設定!K$23*E36</f>
        <v>0</v>
      </c>
      <c r="G36"/>
      <c r="H36"/>
    </row>
    <row r="37" spans="1:14" ht="22.05" customHeight="1">
      <c r="A37"/>
      <c r="B37" s="81" t="s">
        <v>157</v>
      </c>
      <c r="C37" s="84">
        <v>0</v>
      </c>
      <c r="D37" s="83">
        <f>金額設定!K$24*C37</f>
        <v>0</v>
      </c>
      <c r="E37" s="84">
        <v>0</v>
      </c>
      <c r="F37" s="83">
        <f>金額設定!K$24*E37</f>
        <v>0</v>
      </c>
      <c r="G37"/>
      <c r="H37"/>
    </row>
    <row r="38" spans="1:14" ht="22.05" customHeight="1">
      <c r="A38"/>
      <c r="B38" s="50" t="str">
        <f>金額設定!A25</f>
        <v>特定事業所加算（Ⅰ〜A）</v>
      </c>
      <c r="C38" s="51">
        <f>SUM(C19:C23)</f>
        <v>0</v>
      </c>
      <c r="D38" s="52">
        <f>金額設定!K$25*C38</f>
        <v>0</v>
      </c>
      <c r="E38" s="51">
        <f>SUM(E19:E23)</f>
        <v>0</v>
      </c>
      <c r="F38" s="52">
        <f>金額設定!K$25*E38</f>
        <v>0</v>
      </c>
      <c r="G38"/>
      <c r="H38"/>
    </row>
    <row r="39" spans="1:14" ht="24" customHeight="1">
      <c r="A39"/>
      <c r="B39" s="85" t="s">
        <v>248</v>
      </c>
      <c r="C39" s="86"/>
      <c r="D39" s="89">
        <f>ROUND(SUM(D19:D38)*金額設定!K$8, 0)</f>
        <v>0</v>
      </c>
      <c r="E39" s="87"/>
      <c r="F39" s="89">
        <f>ROUND(SUM(F19:F38)*金額設定!K$8,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COUNTIFS('1月 管理表'!$H$12:$H$14,ドロップダウンリスト一覧!$A$3,'1月 管理表'!$G$12:$G$14,"&lt;&gt;対象")</f>
        <v>0</v>
      </c>
      <c r="D44" s="52">
        <f>金額設定!K$27*C44</f>
        <v>0</v>
      </c>
      <c r="E44" s="51">
        <f>COUNTIFS('1月 管理表'!$H$12:$H$14,ドロップダウンリスト一覧!$A$3,'1月 管理表'!$G$12:$G$14,"対象")</f>
        <v>0</v>
      </c>
      <c r="F44" s="52">
        <f>金額設定!K$27*E44</f>
        <v>0</v>
      </c>
      <c r="G44"/>
      <c r="H44"/>
    </row>
    <row r="45" spans="1:14" ht="18">
      <c r="A45"/>
      <c r="B45" s="50" t="s">
        <v>215</v>
      </c>
      <c r="C45" s="51">
        <f>COUNTIFS('1月 管理表'!$H$12:$H$14,ドロップダウンリスト一覧!$A$4,'1月 管理表'!$G$12:$G$14,"&lt;&gt;対象")</f>
        <v>0</v>
      </c>
      <c r="D45" s="52">
        <f>金額設定!K$27*C45</f>
        <v>0</v>
      </c>
      <c r="E45" s="51">
        <f>COUNTIFS('1月 管理表'!$H$12:$H$14,ドロップダウンリスト一覧!$A$4,'1月 管理表'!$G$12:$G$14,"対象")</f>
        <v>0</v>
      </c>
      <c r="F45" s="52">
        <f>金額設定!K$27*E45</f>
        <v>0</v>
      </c>
      <c r="G45"/>
      <c r="H45"/>
    </row>
    <row r="46" spans="1:14" ht="18">
      <c r="A46"/>
      <c r="B46" s="50" t="s">
        <v>216</v>
      </c>
      <c r="C46" s="51">
        <f>COUNTIFS('1月 管理表'!$H$12:$H$14,ドロップダウンリスト一覧!$A$5,'1月 管理表'!$G$12:$G$14,"&lt;&gt;対象")</f>
        <v>0</v>
      </c>
      <c r="D46" s="52">
        <f>金額設定!K$27*C46</f>
        <v>0</v>
      </c>
      <c r="E46" s="51">
        <f>COUNTIFS('1月 管理表'!$H$12:$H$14,ドロップダウンリスト一覧!$A$5,'1月 管理表'!$G$12:$G$14,"対象")</f>
        <v>0</v>
      </c>
      <c r="F46" s="52">
        <f>金額設定!K$27*E46</f>
        <v>0</v>
      </c>
      <c r="G46"/>
      <c r="H46"/>
    </row>
    <row r="47" spans="1:14" ht="18">
      <c r="A47"/>
      <c r="B47" s="50" t="s">
        <v>95</v>
      </c>
      <c r="C47" s="51">
        <f>COUNTIFS('1月 管理表'!$L$12:$L$14,ドロップダウンリスト一覧!$E$3,'1月 管理表'!$G$12:$G$14,"&lt;&gt;対象")+COUNTIFS('1月 管理表'!$M$12:$M$14,ドロップダウンリスト一覧!$E$3,'1月 管理表'!$G$12:$G$14,"&lt;&gt;対象")</f>
        <v>0</v>
      </c>
      <c r="D47" s="52">
        <f>金額設定!K$28*C47</f>
        <v>0</v>
      </c>
      <c r="E47" s="51">
        <f>COUNTIFS('1月 管理表'!$L$12:$L$14,ドロップダウンリスト一覧!$E$3,'1月 管理表'!$G$12:$G$14,"対象")+COUNTIFS('1月 管理表'!$M$12:$M$14,ドロップダウンリスト一覧!$E$3,'1月 管理表'!$G$12:$G$14,"対象")</f>
        <v>0</v>
      </c>
      <c r="F47" s="52">
        <f>金額設定!K$28*E47</f>
        <v>0</v>
      </c>
      <c r="G47"/>
      <c r="H47"/>
    </row>
    <row r="48" spans="1:14" ht="18">
      <c r="A48"/>
      <c r="B48" s="50" t="s">
        <v>159</v>
      </c>
      <c r="C48" s="51">
        <f>COUNTIFS('1月 管理表'!$L$12:$L$14,ドロップダウンリスト一覧!$E$4,'1月 管理表'!$G$12:$G$14,"&lt;&gt;対象")+COUNTIFS('1月 管理表'!$M$12:$M$14,ドロップダウンリスト一覧!$E$4,'1月 管理表'!$G$12:$G$14,"&lt;&gt;対象")</f>
        <v>0</v>
      </c>
      <c r="D48" s="52">
        <f>金額設定!K$29*C48</f>
        <v>0</v>
      </c>
      <c r="E48" s="51">
        <f>COUNTIFS('1月 管理表'!$L$12:$L$14,ドロップダウンリスト一覧!$E$4,'1月 管理表'!$G$12:$G$14,"対象")+COUNTIFS('1月 管理表'!$M$12:$M$14,ドロップダウンリスト一覧!$E$4,'1月 管理表'!$G$12:$G$14,"対象")</f>
        <v>0</v>
      </c>
      <c r="F48" s="52">
        <f>金額設定!K$29*E48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金額設定!K$31*C53</f>
        <v>0</v>
      </c>
      <c r="E53" s="15">
        <v>0</v>
      </c>
      <c r="F53" s="55">
        <f>金額設定!K$31*E53</f>
        <v>0</v>
      </c>
      <c r="G53"/>
      <c r="H53"/>
    </row>
    <row r="54" spans="1:8" ht="18">
      <c r="A54"/>
      <c r="B54"/>
      <c r="C54"/>
      <c r="D54"/>
      <c r="E54"/>
      <c r="F54"/>
      <c r="G54"/>
      <c r="H54"/>
    </row>
    <row r="55" spans="1:8" ht="18">
      <c r="A55"/>
      <c r="B55" s="50" t="s">
        <v>161</v>
      </c>
      <c r="C55" s="15">
        <v>0</v>
      </c>
      <c r="D55" s="55">
        <f>金額設定!K$32*C55</f>
        <v>0</v>
      </c>
      <c r="E55" s="15">
        <v>0</v>
      </c>
      <c r="F55" s="55">
        <f>金額設定!K$32*E55</f>
        <v>0</v>
      </c>
      <c r="G55"/>
      <c r="H55"/>
    </row>
    <row r="56" spans="1:8" ht="18">
      <c r="A56"/>
      <c r="B56" s="50" t="s">
        <v>162</v>
      </c>
      <c r="C56" s="15">
        <v>0</v>
      </c>
      <c r="D56" s="55">
        <f>金額設定!K$33*C56</f>
        <v>0</v>
      </c>
      <c r="E56" s="15">
        <v>0</v>
      </c>
      <c r="F56" s="55">
        <f>金額設定!K$33*E56</f>
        <v>0</v>
      </c>
      <c r="G56"/>
      <c r="H56"/>
    </row>
    <row r="57" spans="1:8" ht="18">
      <c r="A57"/>
      <c r="B57" s="50" t="s">
        <v>163</v>
      </c>
      <c r="C57" s="15">
        <v>0</v>
      </c>
      <c r="D57" s="55">
        <f>金額設定!K$34*C57</f>
        <v>0</v>
      </c>
      <c r="E57" s="15">
        <v>0</v>
      </c>
      <c r="F57" s="55">
        <f>金額設定!K$34*E57</f>
        <v>0</v>
      </c>
      <c r="G57"/>
      <c r="H57"/>
    </row>
    <row r="58" spans="1:8" ht="18">
      <c r="A58"/>
      <c r="B58" s="50" t="s">
        <v>164</v>
      </c>
      <c r="C58" s="15">
        <v>0</v>
      </c>
      <c r="D58" s="55">
        <f>金額設定!K$35*C58</f>
        <v>0</v>
      </c>
      <c r="E58" s="15">
        <v>0</v>
      </c>
      <c r="F58" s="55">
        <f>金額設定!K$35*E58</f>
        <v>0</v>
      </c>
      <c r="G58"/>
      <c r="H58"/>
    </row>
    <row r="59" spans="1:8" ht="18">
      <c r="A59"/>
      <c r="B59" s="50" t="s">
        <v>165</v>
      </c>
      <c r="C59" s="15">
        <v>0</v>
      </c>
      <c r="D59" s="55">
        <f>金額設定!K$36*C59</f>
        <v>0</v>
      </c>
      <c r="E59" s="15">
        <v>0</v>
      </c>
      <c r="F59" s="55">
        <f>金額設定!K$36*E59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7ucHrSk+0s1cgrmzcInyDas+i4xFnRLQlM4k6WqE9DZl+G2yPbW4BXSyJuQj+LO+lvYZaCIejS0fmDVEyzNUQw==" saltValue="9p2G0yBRKAatt4DdNuW6uQ=="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47" priority="3" stopIfTrue="1">
      <formula>AND($D19=0,$F19=0)</formula>
    </cfRule>
  </conditionalFormatting>
  <conditionalFormatting sqref="C44:F48">
    <cfRule type="expression" dxfId="46" priority="7" stopIfTrue="1">
      <formula>AND($D44=0,$F44=0)</formula>
    </cfRule>
  </conditionalFormatting>
  <conditionalFormatting sqref="E17">
    <cfRule type="expression" dxfId="45" priority="2" stopIfTrue="1">
      <formula>$E17="月遅れあり"</formula>
    </cfRule>
  </conditionalFormatting>
  <conditionalFormatting sqref="E42">
    <cfRule type="expression" dxfId="44" priority="5" stopIfTrue="1">
      <formula>$E42="月遅れ該当なし"</formula>
    </cfRule>
    <cfRule type="expression" dxfId="43" priority="6" stopIfTrue="1">
      <formula>$E42="月遅れあり"</formula>
    </cfRule>
  </conditionalFormatting>
  <conditionalFormatting sqref="E51">
    <cfRule type="expression" dxfId="42" priority="8" stopIfTrue="1">
      <formula>$E51="月遅れ該当なし"</formula>
    </cfRule>
    <cfRule type="expression" dxfId="41" priority="9" stopIfTrue="1">
      <formula>$E51="月遅れあり"</formula>
    </cfRule>
  </conditionalFormatting>
  <conditionalFormatting sqref="E17:F17">
    <cfRule type="expression" dxfId="40" priority="1" stopIfTrue="1">
      <formula>$E17="月遅れ該当なし"</formula>
    </cfRule>
  </conditionalFormatting>
  <pageMargins left="0.7" right="0.7" top="0.75" bottom="0.75" header="0.3" footer="0.3"/>
  <pageSetup paperSize="9" scale="36" orientation="landscape"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2AA90-9D2A-4D1F-B133-21A402472198}">
  <sheetPr codeName="Sheet22">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"令和"&amp;使用年度+1&amp;"年2月分"</f>
        <v>令和9年2月分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5"/>
      <c r="AK7" s="303"/>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4"/>
      <c r="AK8" s="323"/>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4"/>
      <c r="AK9" s="323"/>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4"/>
      <c r="AK10" s="323"/>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4"/>
      <c r="AK11" s="323"/>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5"/>
      <c r="AK12" s="303"/>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4"/>
      <c r="AK13" s="335"/>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4"/>
      <c r="AK14" s="323"/>
      <c r="AL14" s="325"/>
      <c r="AM14" s="326"/>
      <c r="AN14" s="323"/>
      <c r="AO14" s="327"/>
      <c r="AP14" s="328"/>
      <c r="AQ14" s="326"/>
      <c r="AR14" s="328"/>
      <c r="AS14" s="322"/>
      <c r="AT14" s="418"/>
      <c r="AU14" s="419"/>
    </row>
  </sheetData>
  <sheetProtection algorithmName="SHA-512" hashValue="3NUn5srK5cxQ8tVXgZUxLNVsvLEBYOetnSCrFecw88Wx0okavQ/36nbdTOURGPdN56r2jsRFUGUclTm/5Mjc6Q==" saltValue="p81bPG2QF2aIvf+OE41IZw==" spinCount="100000" sheet="1" scenarios="1" autoFilter="0"/>
  <mergeCells count="38">
    <mergeCell ref="AT11:AU11"/>
    <mergeCell ref="AT12:AU12"/>
    <mergeCell ref="AT13:AU13"/>
    <mergeCell ref="AT14:AU14"/>
    <mergeCell ref="A2:C2"/>
    <mergeCell ref="A3:C3"/>
    <mergeCell ref="A5:A6"/>
    <mergeCell ref="AT10:AU10"/>
    <mergeCell ref="B5:B6"/>
    <mergeCell ref="C5:E5"/>
    <mergeCell ref="AT5:AU5"/>
    <mergeCell ref="AT6:AU6"/>
    <mergeCell ref="AT7:AU7"/>
    <mergeCell ref="AT8:AU8"/>
    <mergeCell ref="AT9:AU9"/>
    <mergeCell ref="W4:AA4"/>
    <mergeCell ref="O2:P2"/>
    <mergeCell ref="Q2:R2"/>
    <mergeCell ref="S2:V2"/>
    <mergeCell ref="O3:P3"/>
    <mergeCell ref="Q3:R3"/>
    <mergeCell ref="S3:V3"/>
    <mergeCell ref="A7:A11"/>
    <mergeCell ref="A12:A14"/>
    <mergeCell ref="O4:P4"/>
    <mergeCell ref="Q4:R4"/>
    <mergeCell ref="S4:V4"/>
    <mergeCell ref="L5:M5"/>
    <mergeCell ref="N5:P5"/>
    <mergeCell ref="Q5:R5"/>
    <mergeCell ref="S5:AS5"/>
    <mergeCell ref="F5:G5"/>
    <mergeCell ref="H5:K5"/>
    <mergeCell ref="A4:C4"/>
    <mergeCell ref="K1:L4"/>
    <mergeCell ref="O1:P1"/>
    <mergeCell ref="Q1:R1"/>
    <mergeCell ref="S1:V1"/>
  </mergeCells>
  <phoneticPr fontId="2"/>
  <conditionalFormatting sqref="C7:C14">
    <cfRule type="expression" dxfId="39" priority="250">
      <formula>H7=3</formula>
    </cfRule>
    <cfRule type="expression" dxfId="38" priority="251">
      <formula>H7=4</formula>
    </cfRule>
    <cfRule type="expression" dxfId="37" priority="252">
      <formula>H7=5</formula>
    </cfRule>
  </conditionalFormatting>
  <conditionalFormatting sqref="D7:D14">
    <cfRule type="expression" dxfId="36" priority="11">
      <formula>MONTH(D7)=MONTH(TODAY())</formula>
    </cfRule>
  </conditionalFormatting>
  <conditionalFormatting sqref="E7:E14">
    <cfRule type="cellIs" dxfId="35" priority="13" operator="lessThanOrEqual">
      <formula>64</formula>
    </cfRule>
    <cfRule type="containsErrors" dxfId="34" priority="182" stopIfTrue="1">
      <formula>ISERROR(E7)</formula>
    </cfRule>
  </conditionalFormatting>
  <conditionalFormatting sqref="F7:AU14 C7:D14">
    <cfRule type="expression" dxfId="33" priority="181">
      <formula>MOD(ROW(),2)=0</formula>
    </cfRule>
  </conditionalFormatting>
  <conditionalFormatting sqref="H7:H14">
    <cfRule type="cellIs" dxfId="32" priority="183" stopIfTrue="1" operator="greaterThan">
      <formula>2</formula>
    </cfRule>
  </conditionalFormatting>
  <conditionalFormatting sqref="I7:I14">
    <cfRule type="cellIs" dxfId="31" priority="15" operator="greaterThanOrEqual">
      <formula>2</formula>
    </cfRule>
  </conditionalFormatting>
  <conditionalFormatting sqref="K7:K14 N7:N14">
    <cfRule type="timePeriod" dxfId="30" priority="14" timePeriod="lastMonth">
      <formula>AND(MONTH(K7)=MONTH(EDATE(TODAY(),0-1)),YEAR(K7)=YEAR(EDATE(TODAY(),0-1)))</formula>
    </cfRule>
    <cfRule type="timePeriod" dxfId="29" priority="16" timePeriod="nextMonth">
      <formula>AND(MONTH(K7)=MONTH(EDATE(TODAY(),0+1)),YEAR(K7)=YEAR(EDATE(TODAY(),0+1)))</formula>
    </cfRule>
    <cfRule type="timePeriod" dxfId="2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1B7BC6DB-D1F4-4F38-83ED-E7C651D47FA5}">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0D1D3F8B-7362-428C-93D7-BAEDB05253AA}">
      <formula1>1</formula1>
      <formula2>31</formula2>
    </dataValidation>
    <dataValidation allowBlank="1" showInputMessage="1" showErrorMessage="1" promptTitle="生年月日の入力" prompt="西暦でも和暦でも入力できます_x000a_（例：2000/4/1 または 令和7年3月15日）" sqref="D7:D14" xr:uid="{2EE4D35A-7D97-4E68-819A-65010B14F6BD}"/>
  </dataValidations>
  <hyperlinks>
    <hyperlink ref="A4:C4" r:id="rId1" display="※解説記事はこちら" xr:uid="{F52DB246-5B2E-429C-AF94-EB5BE00252F1}"/>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C9F03F3B-E39B-4CBC-B5A1-F9E9DFEBED5A}">
          <x14:formula1>
            <xm:f>ドロップダウンリスト一覧!$A$3:$A$5</xm:f>
          </x14:formula1>
          <xm:sqref>H12:H14</xm:sqref>
        </x14:dataValidation>
        <x14:dataValidation type="list" allowBlank="1" showInputMessage="1" showErrorMessage="1" xr:uid="{780487EF-E0DA-43DF-8CCD-C00185746C4E}">
          <x14:formula1>
            <xm:f>ドロップダウンリスト一覧!$E$3:$E$4</xm:f>
          </x14:formula1>
          <xm:sqref>L12:M14</xm:sqref>
        </x14:dataValidation>
        <x14:dataValidation type="list" allowBlank="1" showInputMessage="1" xr:uid="{11881B2B-D79F-4529-BBCF-C650908CE1BA}">
          <x14:formula1>
            <xm:f>ドロップダウンリスト一覧!$A$4:$A$8</xm:f>
          </x14:formula1>
          <xm:sqref>H7:H11</xm:sqref>
        </x14:dataValidation>
        <x14:dataValidation type="list" allowBlank="1" showInputMessage="1" showErrorMessage="1" xr:uid="{F0636567-39FF-4407-A447-9D0823C744B4}">
          <x14:formula1>
            <xm:f>ドロップダウンリスト一覧!$D$3:$D$13</xm:f>
          </x14:formula1>
          <xm:sqref>L7:M11</xm:sqref>
        </x14:dataValidation>
        <x14:dataValidation type="list" allowBlank="1" showInputMessage="1" showErrorMessage="1" xr:uid="{297BA422-D9B5-41D0-8C59-C3542CAA1FE5}">
          <x14:formula1>
            <xm:f>ドロップダウンリスト一覧!$F$3:$F$3</xm:f>
          </x14:formula1>
          <xm:sqref>F7:F11 G7:H14</xm:sqref>
        </x14:dataValidation>
        <x14:dataValidation type="list" allowBlank="1" showInputMessage="1" showErrorMessage="1" xr:uid="{BB5478BA-B700-4C40-A0CF-B94AD0CE861E}">
          <x14:formula1>
            <xm:f>ドロップダウンリスト一覧!$C$3:$C$5</xm:f>
          </x14:formula1>
          <xm:sqref>AM7:AM14 AQ7:AQ14</xm:sqref>
        </x14:dataValidation>
        <x14:dataValidation type="list" allowBlank="1" showInputMessage="1" showErrorMessage="1" xr:uid="{988B8D4D-4E89-4B2A-B5CD-9304BBE7D080}">
          <x14:formula1>
            <xm:f>ドロップダウンリスト一覧!$C$3</xm:f>
          </x14:formula1>
          <xm:sqref>O7:P14 R7:R14</xm:sqref>
        </x14:dataValidation>
        <x14:dataValidation type="list" allowBlank="1" showInputMessage="1" showErrorMessage="1" xr:uid="{754EF3A1-1914-4D3B-A190-4D44F1E82B2D}">
          <x14:formula1>
            <xm:f>ドロップダウンリスト一覧!$B$3:$B$6</xm:f>
          </x14:formula1>
          <xm:sqref>I7:I14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E42F7-FA6D-465D-80DB-0A371B9DB955}">
  <sheetPr codeName="Sheet23">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"令和"&amp;使用年度+1&amp;"年2月　月間売上表"</f>
        <v>令和9年2月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COUNTIFS('2月 管理表'!$H$7:$H$11,ドロップダウンリスト一覧!$A$4,'2月 管理表'!$F$7:$F$11,"&lt;&gt;対象",'2月 管理表'!$G$7:$G$11,"&lt;&gt;対象")</f>
        <v>0</v>
      </c>
      <c r="D19" s="52">
        <f>金額設定!L$9*C19</f>
        <v>0</v>
      </c>
      <c r="E19" s="51">
        <f>COUNTIFS('2月 管理表'!$H$7:$H$11,ドロップダウンリスト一覧!$A$4,'2月 管理表'!$F$7:$F$11,"&lt;&gt;対象",'2月 管理表'!$G$7:$G$11,"対象")</f>
        <v>0</v>
      </c>
      <c r="F19" s="52">
        <f>金額設定!L$9*E19</f>
        <v>0</v>
      </c>
      <c r="G19"/>
      <c r="H19"/>
    </row>
    <row r="20" spans="1:10" ht="22.05" customHeight="1">
      <c r="A20"/>
      <c r="B20" s="50" t="s">
        <v>209</v>
      </c>
      <c r="C20" s="51">
        <f>COUNTIFS('2月 管理表'!$H$7:$H$11,ドロップダウンリスト一覧!$A$5,'2月 管理表'!$F$7:$F$11,"&lt;&gt;対象",'2月 管理表'!$G$7:$G$11,"&lt;&gt;対象")</f>
        <v>0</v>
      </c>
      <c r="D20" s="52">
        <f>金額設定!L$9*C20</f>
        <v>0</v>
      </c>
      <c r="E20" s="51">
        <f>COUNTIFS('2月 管理表'!$H$7:$H$11,ドロップダウンリスト一覧!$A$5,'2月 管理表'!$F$7:$F$11,"&lt;&gt;対象",'2月 管理表'!$G$7:$G$11,"対象")</f>
        <v>0</v>
      </c>
      <c r="F20" s="52">
        <f>金額設定!L$9*E20</f>
        <v>0</v>
      </c>
      <c r="G20"/>
      <c r="H20"/>
    </row>
    <row r="21" spans="1:10" ht="22.05" customHeight="1">
      <c r="A21"/>
      <c r="B21" s="50" t="s">
        <v>210</v>
      </c>
      <c r="C21" s="51">
        <f>COUNTIFS('2月 管理表'!$H$7:$H$11,ドロップダウンリスト一覧!$A$6,'2月 管理表'!$F$7:$F$11,"&lt;&gt;対象",'2月 管理表'!$G$7:$G$11,"&lt;&gt;対象")</f>
        <v>0</v>
      </c>
      <c r="D21" s="52">
        <f>金額設定!L$10*C21</f>
        <v>0</v>
      </c>
      <c r="E21" s="51">
        <f>COUNTIFS('2月 管理表'!$H$7:$H$11,ドロップダウンリスト一覧!$A$6,'2月 管理表'!$F$7:$F$11,"&lt;&gt;対象",'2月 管理表'!$G$7:$G$11,"対象")</f>
        <v>0</v>
      </c>
      <c r="F21" s="52">
        <f>金額設定!L$10*E21</f>
        <v>0</v>
      </c>
      <c r="G21"/>
      <c r="H21"/>
    </row>
    <row r="22" spans="1:10" ht="22.05" customHeight="1">
      <c r="A22"/>
      <c r="B22" s="50" t="s">
        <v>211</v>
      </c>
      <c r="C22" s="51">
        <f>COUNTIFS('2月 管理表'!$H$7:$H$11,ドロップダウンリスト一覧!$A$7,'2月 管理表'!$F$7:$F$11,"&lt;&gt;対象",'2月 管理表'!$G$7:$G$11,"&lt;&gt;対象")</f>
        <v>0</v>
      </c>
      <c r="D22" s="52">
        <f>金額設定!L$10*C22</f>
        <v>0</v>
      </c>
      <c r="E22" s="51">
        <f>COUNTIFS('2月 管理表'!$H$7:$H$11,ドロップダウンリスト一覧!$A$7,'2月 管理表'!$F$7:$F$11,"&lt;&gt;対象",'2月 管理表'!$G$7:$G$11,"対象")</f>
        <v>0</v>
      </c>
      <c r="F22" s="52">
        <f>金額設定!L$10*E22</f>
        <v>0</v>
      </c>
      <c r="G22"/>
      <c r="H22"/>
    </row>
    <row r="23" spans="1:10" ht="22.05" customHeight="1">
      <c r="A23"/>
      <c r="B23" s="50" t="s">
        <v>212</v>
      </c>
      <c r="C23" s="51">
        <f>COUNTIFS('2月 管理表'!$H$7:$H$11,ドロップダウンリスト一覧!$A$8,'2月 管理表'!$F$7:$F$11,"&lt;&gt;対象",'2月 管理表'!$G$7:$G$11,"&lt;&gt;対象")</f>
        <v>0</v>
      </c>
      <c r="D23" s="52">
        <f>金額設定!L$10*C23</f>
        <v>0</v>
      </c>
      <c r="E23" s="51">
        <f>COUNTIFS('2月 管理表'!$H$7:$H$11,ドロップダウンリスト一覧!$A$8,'2月 管理表'!$F$7:$F$11,"&lt;&gt;対象",'2月 管理表'!$G$7:$G$11,"対象")</f>
        <v>0</v>
      </c>
      <c r="F23" s="52">
        <f>金額設定!L$10*E23</f>
        <v>0</v>
      </c>
      <c r="G23"/>
      <c r="H23"/>
    </row>
    <row r="24" spans="1:10" ht="22.05" customHeight="1">
      <c r="A24"/>
      <c r="B24" s="50" t="s">
        <v>95</v>
      </c>
      <c r="C24" s="51">
        <f>COUNTIFS('2月 管理表'!$L$7:$L$11,ドロップダウンリスト一覧!$D$3,'2月 管理表'!$G$7:$G$11,"&lt;&gt;対象")+COUNTIFS('2月 管理表'!$M$7:$M$11,ドロップダウンリスト一覧!$D$3,'2月 管理表'!$G$7:$G$11,"&lt;&gt;対象")</f>
        <v>0</v>
      </c>
      <c r="D24" s="52">
        <f>金額設定!L$11*C24</f>
        <v>0</v>
      </c>
      <c r="E24" s="51">
        <f>COUNTIFS('2月 管理表'!$L$7:$L$11,ドロップダウンリスト一覧!$D$3,'2月 管理表'!$G$7:$G$11,"対象")+COUNTIFS('2月 管理表'!$M$7:$M$11,ドロップダウンリスト一覧!$D$3,'2月 管理表'!$G$7:$G$11,"対象")</f>
        <v>0</v>
      </c>
      <c r="F24" s="52">
        <f>金額設定!L$11*E24</f>
        <v>0</v>
      </c>
      <c r="G24"/>
      <c r="H24"/>
    </row>
    <row r="25" spans="1:10" ht="22.05" customHeight="1">
      <c r="A25"/>
      <c r="B25" s="50" t="s">
        <v>145</v>
      </c>
      <c r="C25" s="51">
        <f>COUNTIFS('2月 管理表'!$L$7:$L$11,ドロップダウンリスト一覧!$D$4,'2月 管理表'!$G$7:$G$11,"&lt;&gt;対象")+COUNTIFS('2月 管理表'!$M$7:$M$11,ドロップダウンリスト一覧!$D$4,'2月 管理表'!$G$7:$G$11,"&lt;&gt;対象")</f>
        <v>0</v>
      </c>
      <c r="D25" s="52">
        <f>金額設定!L$12*C25</f>
        <v>0</v>
      </c>
      <c r="E25" s="51">
        <f>COUNTIFS('2月 管理表'!$L$7:$L$11,ドロップダウンリスト一覧!$D$4,'2月 管理表'!$G$7:$G$11,"対象")+COUNTIFS('2月 管理表'!$M$7:$M$11,ドロップダウンリスト一覧!$D$4,'2月 管理表'!$G$7:$G$11,"対象")</f>
        <v>0</v>
      </c>
      <c r="F25" s="52">
        <f>金額設定!L$12*E25</f>
        <v>0</v>
      </c>
      <c r="G25"/>
      <c r="H25"/>
    </row>
    <row r="26" spans="1:10" ht="22.05" customHeight="1">
      <c r="A26"/>
      <c r="B26" s="50" t="s">
        <v>146</v>
      </c>
      <c r="C26" s="51">
        <f>COUNTIFS('2月 管理表'!$L$7:$L$11,ドロップダウンリスト一覧!$D$5,'2月 管理表'!$G$7:$G$11,"&lt;&gt;対象")+COUNTIFS('2月 管理表'!$M$7:$M$11,ドロップダウンリスト一覧!$D$5,'2月 管理表'!$G$7:$G$11,"&lt;&gt;対象")</f>
        <v>0</v>
      </c>
      <c r="D26" s="52">
        <f>金額設定!L$13*C26</f>
        <v>0</v>
      </c>
      <c r="E26" s="51">
        <f>COUNTIFS('2月 管理表'!$L$7:$L$11,ドロップダウンリスト一覧!$D$5,'2月 管理表'!$G$7:$G$11,"対象")+COUNTIFS('2月 管理表'!$M$7:$M$11,ドロップダウンリスト一覧!$D$5,'2月 管理表'!$G$7:$G$11,"対象")</f>
        <v>0</v>
      </c>
      <c r="F26" s="52">
        <f>金額設定!L$13*E26</f>
        <v>0</v>
      </c>
      <c r="G26"/>
      <c r="H26"/>
    </row>
    <row r="27" spans="1:10" ht="22.05" customHeight="1">
      <c r="A27"/>
      <c r="B27" s="50" t="s">
        <v>147</v>
      </c>
      <c r="C27" s="51">
        <f>COUNTIFS('2月 管理表'!$L$7:$L$11,ドロップダウンリスト一覧!$D$6,'2月 管理表'!$G$7:$G$11,"&lt;&gt;対象")+COUNTIFS('2月 管理表'!$M$7:$M$11,ドロップダウンリスト一覧!$D$6,'2月 管理表'!$G$7:$G$11,"&lt;&gt;対象")</f>
        <v>0</v>
      </c>
      <c r="D27" s="52">
        <f>金額設定!L$14*C27</f>
        <v>0</v>
      </c>
      <c r="E27" s="51">
        <f>COUNTIFS('2月 管理表'!$L$7:$L$11,ドロップダウンリスト一覧!$D$6,'2月 管理表'!$G$7:$G$11,"対象")+COUNTIFS('2月 管理表'!$M$7:$M$11,ドロップダウンリスト一覧!$D$6,'2月 管理表'!$G$7:$G$11,"対象")</f>
        <v>0</v>
      </c>
      <c r="F27" s="52">
        <f>金額設定!L$14*E27</f>
        <v>0</v>
      </c>
      <c r="G27"/>
      <c r="H27"/>
    </row>
    <row r="28" spans="1:10" ht="22.05" customHeight="1">
      <c r="A28"/>
      <c r="B28" s="50" t="s">
        <v>148</v>
      </c>
      <c r="C28" s="51">
        <f>COUNTIFS('2月 管理表'!$L$7:$L$11,ドロップダウンリスト一覧!$D$7,'2月 管理表'!$G$7:$G$11,"&lt;&gt;対象")+COUNTIFS('2月 管理表'!$M$7:$M$11,ドロップダウンリスト一覧!$D$7,'2月 管理表'!$G$7:$G$11,"&lt;&gt;対象")</f>
        <v>0</v>
      </c>
      <c r="D28" s="52">
        <f>金額設定!L$15*C28</f>
        <v>0</v>
      </c>
      <c r="E28" s="51">
        <f>COUNTIFS('2月 管理表'!$L$7:$L$11,ドロップダウンリスト一覧!$D$7,'2月 管理表'!$G$7:$G$11,"対象")+COUNTIFS('2月 管理表'!$M$7:$M$11,ドロップダウンリスト一覧!$D$7,'2月 管理表'!$G$7:$G$11,"対象")</f>
        <v>0</v>
      </c>
      <c r="F28" s="52">
        <f>金額設定!L$15*E28</f>
        <v>0</v>
      </c>
      <c r="G28"/>
      <c r="H28"/>
    </row>
    <row r="29" spans="1:10" ht="22.05" customHeight="1">
      <c r="A29"/>
      <c r="B29" s="50" t="s">
        <v>149</v>
      </c>
      <c r="C29" s="51">
        <f>COUNTIFS('2月 管理表'!$L$7:$L$11,ドロップダウンリスト一覧!$D$8,'2月 管理表'!$G$7:$G$11,"&lt;&gt;対象")+COUNTIFS('2月 管理表'!$M$7:$M$11,ドロップダウンリスト一覧!$D$8,'2月 管理表'!$G$7:$G$11,"&lt;&gt;対象")</f>
        <v>0</v>
      </c>
      <c r="D29" s="52">
        <f>金額設定!L$16*C29</f>
        <v>0</v>
      </c>
      <c r="E29" s="51">
        <f>COUNTIFS('2月 管理表'!$L$7:$L$11,ドロップダウンリスト一覧!$D$8,'2月 管理表'!$G$7:$G$11,"対象")+COUNTIFS('2月 管理表'!$M$7:$M$11,ドロップダウンリスト一覧!$D$8,'2月 管理表'!$G$7:$G$11,"対象")</f>
        <v>0</v>
      </c>
      <c r="F29" s="52">
        <f>金額設定!L$16*E29</f>
        <v>0</v>
      </c>
      <c r="G29"/>
      <c r="H29"/>
    </row>
    <row r="30" spans="1:10" ht="22.05" customHeight="1">
      <c r="A30"/>
      <c r="B30" s="50" t="s">
        <v>150</v>
      </c>
      <c r="C30" s="51">
        <f>COUNTIFS('2月 管理表'!$L$7:$L$11,ドロップダウンリスト一覧!$D$9,'2月 管理表'!$G$7:$G$11,"&lt;&gt;対象")+COUNTIFS('2月 管理表'!$M$7:$M$11,ドロップダウンリスト一覧!$D$9,'2月 管理表'!$G$7:$G$11,"&lt;&gt;対象")</f>
        <v>0</v>
      </c>
      <c r="D30" s="52">
        <f>金額設定!L$17*C30</f>
        <v>0</v>
      </c>
      <c r="E30" s="51">
        <f>COUNTIFS('2月 管理表'!$L$7:$L$11,ドロップダウンリスト一覧!$D$9,'2月 管理表'!$G$7:$G$11,"対象")+COUNTIFS('2月 管理表'!$M$7:$M$11,ドロップダウンリスト一覧!$D$9,'2月 管理表'!$G$7:$G$11,"対象")</f>
        <v>0</v>
      </c>
      <c r="F30" s="52">
        <f>金額設定!L$17*E30</f>
        <v>0</v>
      </c>
      <c r="G30"/>
      <c r="H30"/>
    </row>
    <row r="31" spans="1:10" ht="22.05" customHeight="1">
      <c r="A31"/>
      <c r="B31" s="50" t="s">
        <v>151</v>
      </c>
      <c r="C31" s="51">
        <f>COUNTIFS('2月 管理表'!$L$7:$L$11,ドロップダウンリスト一覧!$D$10,'2月 管理表'!$G$7:$G$11,"&lt;&gt;対象")+COUNTIFS('2月 管理表'!$M$7:$M$11,ドロップダウンリスト一覧!$D$10,'2月 管理表'!$G$7:$G$11,"&lt;&gt;対象")</f>
        <v>0</v>
      </c>
      <c r="D31" s="52">
        <f>金額設定!L$18*C31</f>
        <v>0</v>
      </c>
      <c r="E31" s="51">
        <f>COUNTIFS('2月 管理表'!$L$7:$L$11,ドロップダウンリスト一覧!$D$10,'2月 管理表'!$G$7:$G$11,"対象")+COUNTIFS('2月 管理表'!$M$7:$M$11,ドロップダウンリスト一覧!$D$10,'2月 管理表'!$G$7:$G$11,"対象")</f>
        <v>0</v>
      </c>
      <c r="F31" s="52">
        <f>金額設定!L$18*E31</f>
        <v>0</v>
      </c>
      <c r="G31"/>
      <c r="H31"/>
    </row>
    <row r="32" spans="1:10" ht="22.05" customHeight="1">
      <c r="A32"/>
      <c r="B32" s="50" t="s">
        <v>152</v>
      </c>
      <c r="C32" s="51">
        <f>COUNTIFS('2月 管理表'!$L$7:$L$11,ドロップダウンリスト一覧!$D$11,'2月 管理表'!$G$7:$G$11,"&lt;&gt;対象")+COUNTIFS('2月 管理表'!$M$7:$M$11,ドロップダウンリスト一覧!$D$11,'2月 管理表'!$G$7:$G$11,"&lt;&gt;対象")</f>
        <v>0</v>
      </c>
      <c r="D32" s="52">
        <f>金額設定!L$19*C32</f>
        <v>0</v>
      </c>
      <c r="E32" s="51">
        <f>COUNTIFS('2月 管理表'!$L$7:$L$11,ドロップダウンリスト一覧!$D$11,'2月 管理表'!$G$7:$G$11,"対象")+COUNTIFS('2月 管理表'!$M$7:$M$11,ドロップダウンリスト一覧!$D$11,'2月 管理表'!$G$7:$G$11,"対象")</f>
        <v>0</v>
      </c>
      <c r="F32" s="52">
        <f>金額設定!L$19*E32</f>
        <v>0</v>
      </c>
      <c r="G32"/>
      <c r="H32"/>
    </row>
    <row r="33" spans="1:14" ht="22.05" customHeight="1">
      <c r="A33"/>
      <c r="B33" s="50" t="s">
        <v>153</v>
      </c>
      <c r="C33" s="51">
        <f>COUNTIFS('2月 管理表'!$L$7:$L$11,ドロップダウンリスト一覧!$D$12,'2月 管理表'!$G$7:$G$11,"&lt;&gt;対象")+COUNTIFS('2月 管理表'!$M$7:$M$11,ドロップダウンリスト一覧!$D$12,'2月 管理表'!$G$7:$G$11,"&lt;&gt;対象")</f>
        <v>0</v>
      </c>
      <c r="D33" s="52">
        <f>金額設定!L$20*C33</f>
        <v>0</v>
      </c>
      <c r="E33" s="51">
        <f>COUNTIFS('2月 管理表'!$L$7:$L$11,ドロップダウンリスト一覧!$D$12,'2月 管理表'!$G$7:$G$11,"対象")+COUNTIFS('2月 管理表'!$M$7:$M$11,ドロップダウンリスト一覧!$D$12,'2月 管理表'!$G$7:$G$11,"対象")</f>
        <v>0</v>
      </c>
      <c r="F33" s="52">
        <f>金額設定!L$20*E33</f>
        <v>0</v>
      </c>
      <c r="G33"/>
      <c r="H33"/>
    </row>
    <row r="34" spans="1:14" ht="22.05" customHeight="1">
      <c r="A34"/>
      <c r="B34" s="50" t="s">
        <v>154</v>
      </c>
      <c r="C34" s="51">
        <f>COUNTIFS('2月 管理表'!$L$7:$L$11,ドロップダウンリスト一覧!$D$13,'2月 管理表'!$G$7:$G$11,"&lt;&gt;対象")+COUNTIFS('2月 管理表'!$M$7:$M$11,ドロップダウンリスト一覧!$D$13,'2月 管理表'!$G$7:$G$11,"&lt;&gt;対象")</f>
        <v>0</v>
      </c>
      <c r="D34" s="52">
        <f>金額設定!L$21*C34</f>
        <v>0</v>
      </c>
      <c r="E34" s="51">
        <f>COUNTIFS('2月 管理表'!$L$7:$L$11,ドロップダウンリスト一覧!$D$13,'2月 管理表'!$G$7:$G$11,"対象")+COUNTIFS('2月 管理表'!$M$7:$M$11,ドロップダウンリスト一覧!$D$13,'2月 管理表'!$G$7:$G$11,"対象")</f>
        <v>0</v>
      </c>
      <c r="F34" s="52">
        <f>金額設定!L$21*E34</f>
        <v>0</v>
      </c>
      <c r="G34"/>
      <c r="H34"/>
    </row>
    <row r="35" spans="1:14" ht="22.05" customHeight="1">
      <c r="A35"/>
      <c r="B35" s="81" t="s">
        <v>155</v>
      </c>
      <c r="C35" s="82">
        <f>COUNTIFS('2月 管理表'!$H$7:$H$11,ドロップダウンリスト一覧!$A$4,'2月 管理表'!$F$7:$F$11,"対象",'2月 管理表'!$G$7:$G$11,"&lt;&gt;対象")+COUNTIFS('2月 管理表'!$H$7:$H$11,ドロップダウンリスト一覧!$A$5,'2月 管理表'!$F$7:$F$11,"対象",'2月 管理表'!$G$7:$G$11,"&lt;&gt;対象")</f>
        <v>0</v>
      </c>
      <c r="D35" s="83">
        <f>金額設定!L$22*C35</f>
        <v>0</v>
      </c>
      <c r="E35" s="82">
        <f>COUNTIFS('2月 管理表'!$H$7:$H$11,ドロップダウンリスト一覧!$A$4,'2月 管理表'!$F$7:$F$11,"対象",'2月 管理表'!$G$7:$G$11,"対象")+COUNTIFS('2月 管理表'!$H$7:$H$11,ドロップダウンリスト一覧!$A$5,'2月 管理表'!$F$7:$F$11,"対象",'2月 管理表'!$G$7:$G$11,"対象")</f>
        <v>0</v>
      </c>
      <c r="F35" s="83">
        <f>金額設定!L$22*E35</f>
        <v>0</v>
      </c>
      <c r="G35"/>
      <c r="H35"/>
    </row>
    <row r="36" spans="1:14" ht="22.05" customHeight="1">
      <c r="A36"/>
      <c r="B36" s="81" t="s">
        <v>156</v>
      </c>
      <c r="C36" s="82">
        <f>COUNTIFS('2月 管理表'!$H$7:$H$11,ドロップダウンリスト一覧!$A$6,'2月 管理表'!$F$7:$F$11,"対象",'2月 管理表'!$G$7:$G$11,"&lt;&gt;対象")+COUNTIFS('2月 管理表'!$H$7:$H$11,ドロップダウンリスト一覧!$A$7,'2月 管理表'!$F$7:$F$11,"対象",'2月 管理表'!$G$7:$G$11,"&lt;&gt;対象")+COUNTIFS('2月 管理表'!$H$7:$H$11,ドロップダウンリスト一覧!$A$8,'2月 管理表'!$F$7:$F$11,"対象",'2月 管理表'!$G$7:$G$11,"&lt;&gt;対象")</f>
        <v>0</v>
      </c>
      <c r="D36" s="83">
        <f>金額設定!L$23*C36</f>
        <v>0</v>
      </c>
      <c r="E36" s="82">
        <f>COUNTIFS('2月 管理表'!$H$7:$H$11,ドロップダウンリスト一覧!$A$6,'2月 管理表'!$F$7:$F$11,"対象",'2月 管理表'!$G$7:$G$11,"対象")+COUNTIFS('2月 管理表'!$H$7:$H$11,ドロップダウンリスト一覧!$A$7,'2月 管理表'!$F$7:$F$11,"対象",'2月 管理表'!$G$7:$G$11,"対象")+COUNTIFS('2月 管理表'!$H$7:$H$11,ドロップダウンリスト一覧!$A$8,'2月 管理表'!$F$7:$F$11,"対象",'2月 管理表'!$G$7:$G$11,"対象")</f>
        <v>0</v>
      </c>
      <c r="F36" s="83">
        <f>金額設定!L$23*E36</f>
        <v>0</v>
      </c>
      <c r="G36"/>
      <c r="H36"/>
    </row>
    <row r="37" spans="1:14" ht="22.05" customHeight="1">
      <c r="A37"/>
      <c r="B37" s="81" t="s">
        <v>157</v>
      </c>
      <c r="C37" s="84">
        <v>0</v>
      </c>
      <c r="D37" s="83">
        <f>金額設定!L$24*C37</f>
        <v>0</v>
      </c>
      <c r="E37" s="84">
        <v>0</v>
      </c>
      <c r="F37" s="83">
        <f>金額設定!L$24*E37</f>
        <v>0</v>
      </c>
      <c r="G37"/>
      <c r="H37"/>
    </row>
    <row r="38" spans="1:14" ht="22.05" customHeight="1">
      <c r="A38"/>
      <c r="B38" s="50" t="str">
        <f>金額設定!A25</f>
        <v>特定事業所加算（Ⅰ〜A）</v>
      </c>
      <c r="C38" s="51">
        <f>SUM(C19:C23)</f>
        <v>0</v>
      </c>
      <c r="D38" s="52">
        <f>金額設定!L$25*C38</f>
        <v>0</v>
      </c>
      <c r="E38" s="51">
        <f>SUM(E19:E23)</f>
        <v>0</v>
      </c>
      <c r="F38" s="52">
        <f>金額設定!L$25*E38</f>
        <v>0</v>
      </c>
      <c r="G38"/>
      <c r="H38"/>
    </row>
    <row r="39" spans="1:14" ht="24" customHeight="1">
      <c r="A39"/>
      <c r="B39" s="85" t="s">
        <v>248</v>
      </c>
      <c r="C39" s="86"/>
      <c r="D39" s="89">
        <f>ROUND(SUM(D19:D38)*金額設定!L$8, 0)</f>
        <v>0</v>
      </c>
      <c r="E39" s="87"/>
      <c r="F39" s="89">
        <f>ROUND(SUM(F19:F38)*金額設定!L$8,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COUNTIFS('2月 管理表'!$H$12:$H$14,ドロップダウンリスト一覧!$A$3,'2月 管理表'!$G$12:$G$14,"&lt;&gt;対象")</f>
        <v>0</v>
      </c>
      <c r="D44" s="52">
        <f>金額設定!L$27*C44</f>
        <v>0</v>
      </c>
      <c r="E44" s="51">
        <f>COUNTIFS('2月 管理表'!$H$12:$H$14,ドロップダウンリスト一覧!$A$3,'2月 管理表'!$G$12:$G$14,"対象")</f>
        <v>0</v>
      </c>
      <c r="F44" s="52">
        <f>金額設定!L$27*E44</f>
        <v>0</v>
      </c>
      <c r="G44"/>
      <c r="H44"/>
    </row>
    <row r="45" spans="1:14" ht="18">
      <c r="A45"/>
      <c r="B45" s="50" t="s">
        <v>215</v>
      </c>
      <c r="C45" s="51">
        <f>COUNTIFS('2月 管理表'!$H$12:$H$14,ドロップダウンリスト一覧!$A$4,'2月 管理表'!$G$12:$G$14,"&lt;&gt;対象")</f>
        <v>0</v>
      </c>
      <c r="D45" s="52">
        <f>金額設定!L$27*C45</f>
        <v>0</v>
      </c>
      <c r="E45" s="51">
        <f>COUNTIFS('2月 管理表'!$H$12:$H$14,ドロップダウンリスト一覧!$A$4,'2月 管理表'!$G$12:$G$14,"対象")</f>
        <v>0</v>
      </c>
      <c r="F45" s="52">
        <f>金額設定!L$27*E45</f>
        <v>0</v>
      </c>
      <c r="G45"/>
      <c r="H45"/>
    </row>
    <row r="46" spans="1:14" ht="18">
      <c r="A46"/>
      <c r="B46" s="50" t="s">
        <v>216</v>
      </c>
      <c r="C46" s="51">
        <f>COUNTIFS('2月 管理表'!$H$12:$H$14,ドロップダウンリスト一覧!$A$5,'2月 管理表'!$G$12:$G$14,"&lt;&gt;対象")</f>
        <v>0</v>
      </c>
      <c r="D46" s="52">
        <f>金額設定!L$27*C46</f>
        <v>0</v>
      </c>
      <c r="E46" s="51">
        <f>COUNTIFS('2月 管理表'!$H$12:$H$14,ドロップダウンリスト一覧!$A$5,'2月 管理表'!$G$12:$G$14,"対象")</f>
        <v>0</v>
      </c>
      <c r="F46" s="52">
        <f>金額設定!L$27*E46</f>
        <v>0</v>
      </c>
      <c r="G46"/>
      <c r="H46"/>
    </row>
    <row r="47" spans="1:14" ht="18">
      <c r="A47"/>
      <c r="B47" s="50" t="s">
        <v>95</v>
      </c>
      <c r="C47" s="51">
        <f>COUNTIFS('2月 管理表'!$L$12:$L$14,ドロップダウンリスト一覧!$E$3,'2月 管理表'!$G$12:$G$14,"&lt;&gt;対象")+COUNTIFS('2月 管理表'!$M$12:$M$14,ドロップダウンリスト一覧!$E$3,'2月 管理表'!$G$12:$G$14,"&lt;&gt;対象")</f>
        <v>0</v>
      </c>
      <c r="D47" s="52">
        <f>金額設定!L$28*C47</f>
        <v>0</v>
      </c>
      <c r="E47" s="51">
        <f>COUNTIFS('2月 管理表'!$L$12:$L$14,ドロップダウンリスト一覧!$E$3,'2月 管理表'!$G$12:$G$14,"対象")+COUNTIFS('2月 管理表'!$M$12:$M$14,ドロップダウンリスト一覧!$E$3,'2月 管理表'!$G$12:$G$14,"対象")</f>
        <v>0</v>
      </c>
      <c r="F47" s="52">
        <f>金額設定!L$28*E47</f>
        <v>0</v>
      </c>
      <c r="G47"/>
      <c r="H47"/>
    </row>
    <row r="48" spans="1:14" ht="18">
      <c r="A48"/>
      <c r="B48" s="50" t="s">
        <v>159</v>
      </c>
      <c r="C48" s="51">
        <f>COUNTIFS('2月 管理表'!$L$12:$L$14,ドロップダウンリスト一覧!$E$4,'2月 管理表'!$G$12:$G$14,"&lt;&gt;対象")+COUNTIFS('2月 管理表'!$M$12:$M$14,ドロップダウンリスト一覧!$E$4,'2月 管理表'!$G$12:$G$14,"&lt;&gt;対象")</f>
        <v>0</v>
      </c>
      <c r="D48" s="52">
        <f>金額設定!L$29*C48</f>
        <v>0</v>
      </c>
      <c r="E48" s="51">
        <f>COUNTIFS('2月 管理表'!$L$12:$L$14,ドロップダウンリスト一覧!$E$4,'2月 管理表'!$G$12:$G$14,"対象")+COUNTIFS('2月 管理表'!$M$12:$M$14,ドロップダウンリスト一覧!$E$4,'2月 管理表'!$G$12:$G$14,"対象")</f>
        <v>0</v>
      </c>
      <c r="F48" s="52">
        <f>金額設定!L$29*E48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金額設定!L$31*C53</f>
        <v>0</v>
      </c>
      <c r="E53" s="15">
        <v>0</v>
      </c>
      <c r="F53" s="55">
        <f>金額設定!L$31*E53</f>
        <v>0</v>
      </c>
      <c r="G53"/>
      <c r="H53"/>
    </row>
    <row r="54" spans="1:8" ht="18">
      <c r="A54"/>
      <c r="B54"/>
      <c r="C54"/>
      <c r="D54"/>
      <c r="E54"/>
      <c r="F54"/>
      <c r="G54"/>
      <c r="H54"/>
    </row>
    <row r="55" spans="1:8" ht="18">
      <c r="A55"/>
      <c r="B55" s="50" t="s">
        <v>161</v>
      </c>
      <c r="C55" s="15">
        <v>0</v>
      </c>
      <c r="D55" s="55">
        <f>金額設定!L$32*C55</f>
        <v>0</v>
      </c>
      <c r="E55" s="15">
        <v>0</v>
      </c>
      <c r="F55" s="55">
        <f>金額設定!L$32*E55</f>
        <v>0</v>
      </c>
      <c r="G55"/>
      <c r="H55"/>
    </row>
    <row r="56" spans="1:8" ht="18">
      <c r="A56"/>
      <c r="B56" s="50" t="s">
        <v>162</v>
      </c>
      <c r="C56" s="15">
        <v>0</v>
      </c>
      <c r="D56" s="55">
        <f>金額設定!L$33*C56</f>
        <v>0</v>
      </c>
      <c r="E56" s="15">
        <v>0</v>
      </c>
      <c r="F56" s="55">
        <f>金額設定!L$33*E56</f>
        <v>0</v>
      </c>
      <c r="G56"/>
      <c r="H56"/>
    </row>
    <row r="57" spans="1:8" ht="18">
      <c r="A57"/>
      <c r="B57" s="50" t="s">
        <v>163</v>
      </c>
      <c r="C57" s="15">
        <v>0</v>
      </c>
      <c r="D57" s="55">
        <f>金額設定!L$34*C57</f>
        <v>0</v>
      </c>
      <c r="E57" s="15">
        <v>0</v>
      </c>
      <c r="F57" s="55">
        <f>金額設定!L$34*E57</f>
        <v>0</v>
      </c>
      <c r="G57"/>
      <c r="H57"/>
    </row>
    <row r="58" spans="1:8" ht="18">
      <c r="A58"/>
      <c r="B58" s="50" t="s">
        <v>164</v>
      </c>
      <c r="C58" s="15">
        <v>0</v>
      </c>
      <c r="D58" s="55">
        <f>金額設定!L$35*C58</f>
        <v>0</v>
      </c>
      <c r="E58" s="15">
        <v>0</v>
      </c>
      <c r="F58" s="55">
        <f>金額設定!L$35*E58</f>
        <v>0</v>
      </c>
      <c r="G58"/>
      <c r="H58"/>
    </row>
    <row r="59" spans="1:8" ht="18">
      <c r="A59"/>
      <c r="B59" s="50" t="s">
        <v>165</v>
      </c>
      <c r="C59" s="15">
        <v>0</v>
      </c>
      <c r="D59" s="55">
        <f>金額設定!L$36*C59</f>
        <v>0</v>
      </c>
      <c r="E59" s="15">
        <v>0</v>
      </c>
      <c r="F59" s="55">
        <f>金額設定!L$36*E59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fMYO3A0LD8x5XFq+JdrEagcLN6Cs4YuU0TPoGpNAV2ru9Yjc5TLoLuaPpDAF+3IyTqAc0yogU+D2uxj1ho1F3A==" saltValue="N1TE5iwq551F7/5ds1ZVEA=="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27" priority="3" stopIfTrue="1">
      <formula>AND($D19=0,$F19=0)</formula>
    </cfRule>
  </conditionalFormatting>
  <conditionalFormatting sqref="C44:F48">
    <cfRule type="expression" dxfId="26" priority="7" stopIfTrue="1">
      <formula>AND($D44=0,$F44=0)</formula>
    </cfRule>
  </conditionalFormatting>
  <conditionalFormatting sqref="E17">
    <cfRule type="expression" dxfId="25" priority="2" stopIfTrue="1">
      <formula>$E17="月遅れあり"</formula>
    </cfRule>
  </conditionalFormatting>
  <conditionalFormatting sqref="E42">
    <cfRule type="expression" dxfId="24" priority="5" stopIfTrue="1">
      <formula>$E42="月遅れ該当なし"</formula>
    </cfRule>
    <cfRule type="expression" dxfId="23" priority="6" stopIfTrue="1">
      <formula>$E42="月遅れあり"</formula>
    </cfRule>
  </conditionalFormatting>
  <conditionalFormatting sqref="E51">
    <cfRule type="expression" dxfId="22" priority="8" stopIfTrue="1">
      <formula>$E51="月遅れ該当なし"</formula>
    </cfRule>
    <cfRule type="expression" dxfId="21" priority="9" stopIfTrue="1">
      <formula>$E51="月遅れあり"</formula>
    </cfRule>
  </conditionalFormatting>
  <conditionalFormatting sqref="E17:F17">
    <cfRule type="expression" dxfId="20" priority="1" stopIfTrue="1">
      <formula>$E17="月遅れ該当なし"</formula>
    </cfRule>
  </conditionalFormatting>
  <pageMargins left="0.7" right="0.7" top="0.75" bottom="0.75" header="0.3" footer="0.3"/>
  <pageSetup paperSize="9" scale="36" orientation="landscape"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0B5C-AA80-46B9-BD4B-023FF095D820}">
  <sheetPr codeName="Sheet24">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"令和"&amp;使用年度+1&amp;"年3月分"</f>
        <v>令和9年3月分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1"/>
      <c r="AB7" s="119"/>
      <c r="AC7" s="120"/>
      <c r="AD7" s="305"/>
      <c r="AE7" s="301"/>
      <c r="AF7" s="119"/>
      <c r="AG7" s="125"/>
      <c r="AH7" s="305"/>
      <c r="AI7" s="301"/>
      <c r="AJ7" s="306"/>
      <c r="AK7" s="301"/>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8"/>
      <c r="AB8" s="146"/>
      <c r="AC8" s="147"/>
      <c r="AD8" s="324"/>
      <c r="AE8" s="328"/>
      <c r="AF8" s="146"/>
      <c r="AG8" s="151"/>
      <c r="AH8" s="324"/>
      <c r="AI8" s="328"/>
      <c r="AJ8" s="325"/>
      <c r="AK8" s="328"/>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8"/>
      <c r="AB9" s="146"/>
      <c r="AC9" s="147"/>
      <c r="AD9" s="324"/>
      <c r="AE9" s="328"/>
      <c r="AF9" s="146"/>
      <c r="AG9" s="151"/>
      <c r="AH9" s="324"/>
      <c r="AI9" s="328"/>
      <c r="AJ9" s="325"/>
      <c r="AK9" s="328"/>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8"/>
      <c r="AB10" s="146"/>
      <c r="AC10" s="147"/>
      <c r="AD10" s="324"/>
      <c r="AE10" s="328"/>
      <c r="AF10" s="146"/>
      <c r="AG10" s="151"/>
      <c r="AH10" s="324"/>
      <c r="AI10" s="328"/>
      <c r="AJ10" s="325"/>
      <c r="AK10" s="328"/>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8"/>
      <c r="AB11" s="146"/>
      <c r="AC11" s="147"/>
      <c r="AD11" s="324"/>
      <c r="AE11" s="328"/>
      <c r="AF11" s="146"/>
      <c r="AG11" s="151"/>
      <c r="AH11" s="324"/>
      <c r="AI11" s="328"/>
      <c r="AJ11" s="325"/>
      <c r="AK11" s="328"/>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40"/>
      <c r="AB12" s="277"/>
      <c r="AC12" s="278"/>
      <c r="AD12" s="305"/>
      <c r="AE12" s="340"/>
      <c r="AF12" s="277"/>
      <c r="AG12" s="272"/>
      <c r="AH12" s="305"/>
      <c r="AI12" s="340"/>
      <c r="AJ12" s="306"/>
      <c r="AK12" s="340"/>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6"/>
      <c r="AB13" s="260"/>
      <c r="AC13" s="261"/>
      <c r="AD13" s="324"/>
      <c r="AE13" s="336"/>
      <c r="AF13" s="260"/>
      <c r="AG13" s="262"/>
      <c r="AH13" s="324"/>
      <c r="AI13" s="336"/>
      <c r="AJ13" s="325"/>
      <c r="AK13" s="336"/>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8"/>
      <c r="AB14" s="347"/>
      <c r="AC14" s="348"/>
      <c r="AD14" s="324"/>
      <c r="AE14" s="328"/>
      <c r="AF14" s="347"/>
      <c r="AG14" s="265"/>
      <c r="AH14" s="324"/>
      <c r="AI14" s="328"/>
      <c r="AJ14" s="325"/>
      <c r="AK14" s="328"/>
      <c r="AL14" s="325"/>
      <c r="AM14" s="326"/>
      <c r="AN14" s="323"/>
      <c r="AO14" s="327"/>
      <c r="AP14" s="328"/>
      <c r="AQ14" s="326"/>
      <c r="AR14" s="328"/>
      <c r="AS14" s="322"/>
      <c r="AT14" s="418"/>
      <c r="AU14" s="419"/>
    </row>
  </sheetData>
  <sheetProtection algorithmName="SHA-512" hashValue="iE8E9I9mA3klqp9bfZDpqSFC/1K75H6V0IUS8SjfCPXoMf4wSBXFVEQbbC9cy1CVQ7tAmVbfpTIaSsj89YD3NQ==" saltValue="RD0xqQOUTUgUrLdsTAtk/w==" spinCount="100000" sheet="1" scenarios="1" autoFilter="0"/>
  <mergeCells count="38">
    <mergeCell ref="AT12:AU12"/>
    <mergeCell ref="AT13:AU13"/>
    <mergeCell ref="AT14:AU14"/>
    <mergeCell ref="AT10:AU10"/>
    <mergeCell ref="AT11:AU11"/>
    <mergeCell ref="O4:P4"/>
    <mergeCell ref="Q4:R4"/>
    <mergeCell ref="S4:V4"/>
    <mergeCell ref="AT5:AU5"/>
    <mergeCell ref="AT6:AU6"/>
    <mergeCell ref="W4:AA4"/>
    <mergeCell ref="AT7:AU7"/>
    <mergeCell ref="AT8:AU8"/>
    <mergeCell ref="AT9:AU9"/>
    <mergeCell ref="N5:P5"/>
    <mergeCell ref="Q5:R5"/>
    <mergeCell ref="S5:AS5"/>
    <mergeCell ref="A7:A11"/>
    <mergeCell ref="A12:A14"/>
    <mergeCell ref="O1:P1"/>
    <mergeCell ref="Q1:R1"/>
    <mergeCell ref="S1:V1"/>
    <mergeCell ref="O2:P2"/>
    <mergeCell ref="Q2:R2"/>
    <mergeCell ref="S2:V2"/>
    <mergeCell ref="O3:P3"/>
    <mergeCell ref="Q3:R3"/>
    <mergeCell ref="S3:V3"/>
    <mergeCell ref="K1:L4"/>
    <mergeCell ref="F5:G5"/>
    <mergeCell ref="H5:K5"/>
    <mergeCell ref="L5:M5"/>
    <mergeCell ref="A2:C2"/>
    <mergeCell ref="A3:C3"/>
    <mergeCell ref="A5:A6"/>
    <mergeCell ref="B5:B6"/>
    <mergeCell ref="C5:E5"/>
    <mergeCell ref="A4:C4"/>
  </mergeCells>
  <phoneticPr fontId="2"/>
  <conditionalFormatting sqref="C7:C14">
    <cfRule type="expression" dxfId="19" priority="253">
      <formula>H7=3</formula>
    </cfRule>
    <cfRule type="expression" dxfId="18" priority="254">
      <formula>H7=4</formula>
    </cfRule>
    <cfRule type="expression" dxfId="17" priority="255">
      <formula>H7=5</formula>
    </cfRule>
  </conditionalFormatting>
  <conditionalFormatting sqref="D7:D14">
    <cfRule type="expression" dxfId="16" priority="11">
      <formula>MONTH(D7)=MONTH(TODAY())</formula>
    </cfRule>
  </conditionalFormatting>
  <conditionalFormatting sqref="E7:E14">
    <cfRule type="cellIs" dxfId="15" priority="13" operator="lessThanOrEqual">
      <formula>64</formula>
    </cfRule>
    <cfRule type="containsErrors" dxfId="14" priority="178" stopIfTrue="1">
      <formula>ISERROR(E7)</formula>
    </cfRule>
  </conditionalFormatting>
  <conditionalFormatting sqref="F7:AU14 C7:D14">
    <cfRule type="expression" dxfId="13" priority="177">
      <formula>MOD(ROW(),2)=0</formula>
    </cfRule>
  </conditionalFormatting>
  <conditionalFormatting sqref="H7:H14">
    <cfRule type="cellIs" dxfId="12" priority="179" stopIfTrue="1" operator="greaterThan">
      <formula>2</formula>
    </cfRule>
  </conditionalFormatting>
  <conditionalFormatting sqref="I7:I14">
    <cfRule type="cellIs" dxfId="11" priority="15" operator="greaterThanOrEqual">
      <formula>2</formula>
    </cfRule>
  </conditionalFormatting>
  <conditionalFormatting sqref="K7:K14 N7:N14">
    <cfRule type="timePeriod" dxfId="10" priority="14" timePeriod="lastMonth">
      <formula>AND(MONTH(K7)=MONTH(EDATE(TODAY(),0-1)),YEAR(K7)=YEAR(EDATE(TODAY(),0-1)))</formula>
    </cfRule>
    <cfRule type="timePeriod" dxfId="9" priority="16" timePeriod="nextMonth">
      <formula>AND(MONTH(K7)=MONTH(EDATE(TODAY(),0+1)),YEAR(K7)=YEAR(EDATE(TODAY(),0+1)))</formula>
    </cfRule>
    <cfRule type="timePeriod" dxfId="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47A55BE9-21BA-4F08-8DF2-4878DE66D929}">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D83AE52D-A35A-4D20-93AD-A3655258FEB1}">
      <formula1>1</formula1>
      <formula2>31</formula2>
    </dataValidation>
    <dataValidation allowBlank="1" showInputMessage="1" showErrorMessage="1" promptTitle="生年月日の入力" prompt="西暦でも和暦でも入力できます_x000a_（例：2000/4/1 または 令和7年3月15日）" sqref="D7:D14" xr:uid="{2ACB68A4-33FE-41E5-87C6-67D951F56818}"/>
  </dataValidations>
  <hyperlinks>
    <hyperlink ref="A4:C4" r:id="rId1" display="※解説記事はこちら" xr:uid="{FC3C696C-EB00-4BE2-9ABA-5C06B9501B6D}"/>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E848CF16-B482-4900-9D7F-4B16A5EB13A2}">
          <x14:formula1>
            <xm:f>ドロップダウンリスト一覧!$A$4:$A$8</xm:f>
          </x14:formula1>
          <xm:sqref>H7:H11</xm:sqref>
        </x14:dataValidation>
        <x14:dataValidation type="list" allowBlank="1" showInputMessage="1" showErrorMessage="1" xr:uid="{99E778C1-B89C-41F1-BC86-7FD5D5D9F2DD}">
          <x14:formula1>
            <xm:f>ドロップダウンリスト一覧!$E$3:$E$4</xm:f>
          </x14:formula1>
          <xm:sqref>L12:M14</xm:sqref>
        </x14:dataValidation>
        <x14:dataValidation type="list" allowBlank="1" showInputMessage="1" xr:uid="{4B49C74C-F112-41FD-9EF3-7FF8F2A438D9}">
          <x14:formula1>
            <xm:f>ドロップダウンリスト一覧!$A$3:$A$5</xm:f>
          </x14:formula1>
          <xm:sqref>H12:H14</xm:sqref>
        </x14:dataValidation>
        <x14:dataValidation type="list" allowBlank="1" showInputMessage="1" showErrorMessage="1" xr:uid="{544AA33A-CA12-45C9-9130-71FA6BC783F7}">
          <x14:formula1>
            <xm:f>ドロップダウンリスト一覧!$D$3:$D$13</xm:f>
          </x14:formula1>
          <xm:sqref>L7:M11</xm:sqref>
        </x14:dataValidation>
        <x14:dataValidation type="list" allowBlank="1" showInputMessage="1" showErrorMessage="1" xr:uid="{722B5C5F-C188-4819-8B70-8914CDE89010}">
          <x14:formula1>
            <xm:f>ドロップダウンリスト一覧!$F$3:$F$3</xm:f>
          </x14:formula1>
          <xm:sqref>F7:F11 G7:H14</xm:sqref>
        </x14:dataValidation>
        <x14:dataValidation type="list" allowBlank="1" showInputMessage="1" showErrorMessage="1" xr:uid="{68C9E6AD-4F18-4077-AD18-B3005389A677}">
          <x14:formula1>
            <xm:f>ドロップダウンリスト一覧!$B$3:$B$6</xm:f>
          </x14:formula1>
          <xm:sqref>I7:I14</xm:sqref>
        </x14:dataValidation>
        <x14:dataValidation type="list" allowBlank="1" showInputMessage="1" showErrorMessage="1" xr:uid="{2E4D7500-A197-4E2C-8AE5-554ECD969E68}">
          <x14:formula1>
            <xm:f>ドロップダウンリスト一覧!$C$3</xm:f>
          </x14:formula1>
          <xm:sqref>O7:P14 R7:R14</xm:sqref>
        </x14:dataValidation>
        <x14:dataValidation type="list" allowBlank="1" showInputMessage="1" showErrorMessage="1" xr:uid="{D6AD46D0-C883-4AE8-80DF-BF2221C8A635}">
          <x14:formula1>
            <xm:f>ドロップダウンリスト一覧!$C$3:$C$5</xm:f>
          </x14:formula1>
          <xm:sqref>AM7:AM14 AQ7:AQ14</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6C377-A54A-44DC-BEA3-9B99B5E74FC1}">
  <sheetPr codeName="Sheet25">
    <tabColor rgb="FF70AD47"/>
    <pageSetUpPr fitToPage="1"/>
  </sheetPr>
  <dimension ref="A1:P69"/>
  <sheetViews>
    <sheetView showGridLines="0" zoomScale="85" zoomScaleNormal="85"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"令和"&amp;使用年度+1&amp;"年3月　月間売上表"</f>
        <v>令和9年3月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COUNTIFS('3月 管理表'!$H$7:$H$11,ドロップダウンリスト一覧!$A$4,'3月 管理表'!$F$7:$F$11,"&lt;&gt;対象",'3月 管理表'!$G$7:$G$11,"&lt;&gt;対象")</f>
        <v>0</v>
      </c>
      <c r="D19" s="52">
        <f>金額設定!M$9*C19</f>
        <v>0</v>
      </c>
      <c r="E19" s="51">
        <f>COUNTIFS('3月 管理表'!$H$7:$H$11,ドロップダウンリスト一覧!$A$4,'3月 管理表'!$F$7:$F$11,"&lt;&gt;対象",'3月 管理表'!$G$7:$G$11,"対象")</f>
        <v>0</v>
      </c>
      <c r="F19" s="52">
        <f>金額設定!M$9*E19</f>
        <v>0</v>
      </c>
      <c r="G19"/>
      <c r="H19"/>
    </row>
    <row r="20" spans="1:10" ht="22.05" customHeight="1">
      <c r="A20"/>
      <c r="B20" s="50" t="s">
        <v>209</v>
      </c>
      <c r="C20" s="51">
        <f>COUNTIFS('3月 管理表'!$H$7:$H$11,ドロップダウンリスト一覧!$A$5,'3月 管理表'!$F$7:$F$11,"&lt;&gt;対象",'3月 管理表'!$G$7:$G$11,"&lt;&gt;対象")</f>
        <v>0</v>
      </c>
      <c r="D20" s="52">
        <f>金額設定!M$9*C20</f>
        <v>0</v>
      </c>
      <c r="E20" s="51">
        <f>COUNTIFS('3月 管理表'!$H$7:$H$11,ドロップダウンリスト一覧!$A$5,'3月 管理表'!$F$7:$F$11,"&lt;&gt;対象",'3月 管理表'!$G$7:$G$11,"対象")</f>
        <v>0</v>
      </c>
      <c r="F20" s="52">
        <f>金額設定!M$9*E20</f>
        <v>0</v>
      </c>
      <c r="G20"/>
      <c r="H20"/>
    </row>
    <row r="21" spans="1:10" ht="22.05" customHeight="1">
      <c r="A21"/>
      <c r="B21" s="50" t="s">
        <v>210</v>
      </c>
      <c r="C21" s="51">
        <f>COUNTIFS('3月 管理表'!$H$7:$H$11,ドロップダウンリスト一覧!$A$6,'3月 管理表'!$F$7:$F$11,"&lt;&gt;対象",'3月 管理表'!$G$7:$G$11,"&lt;&gt;対象")</f>
        <v>0</v>
      </c>
      <c r="D21" s="52">
        <f>金額設定!M$10*C21</f>
        <v>0</v>
      </c>
      <c r="E21" s="51">
        <f>COUNTIFS('3月 管理表'!$H$7:$H$11,ドロップダウンリスト一覧!$A$6,'3月 管理表'!$F$7:$F$11,"&lt;&gt;対象",'3月 管理表'!$G$7:$G$11,"対象")</f>
        <v>0</v>
      </c>
      <c r="F21" s="52">
        <f>金額設定!M$10*E21</f>
        <v>0</v>
      </c>
      <c r="G21"/>
      <c r="H21"/>
    </row>
    <row r="22" spans="1:10" ht="22.05" customHeight="1">
      <c r="A22"/>
      <c r="B22" s="50" t="s">
        <v>211</v>
      </c>
      <c r="C22" s="51">
        <f>COUNTIFS('3月 管理表'!$H$7:$H$11,ドロップダウンリスト一覧!$A$7,'3月 管理表'!$F$7:$F$11,"&lt;&gt;対象",'3月 管理表'!$G$7:$G$11,"&lt;&gt;対象")</f>
        <v>0</v>
      </c>
      <c r="D22" s="52">
        <f>金額設定!M$10*C22</f>
        <v>0</v>
      </c>
      <c r="E22" s="51">
        <f>COUNTIFS('3月 管理表'!$H$7:$H$11,ドロップダウンリスト一覧!$A$7,'3月 管理表'!$F$7:$F$11,"&lt;&gt;対象",'3月 管理表'!$G$7:$G$11,"対象")</f>
        <v>0</v>
      </c>
      <c r="F22" s="52">
        <f>金額設定!M$10*E22</f>
        <v>0</v>
      </c>
      <c r="G22"/>
      <c r="H22"/>
    </row>
    <row r="23" spans="1:10" ht="22.05" customHeight="1">
      <c r="A23"/>
      <c r="B23" s="50" t="s">
        <v>212</v>
      </c>
      <c r="C23" s="51">
        <f>COUNTIFS('3月 管理表'!$H$7:$H$11,ドロップダウンリスト一覧!$A$8,'3月 管理表'!$F$7:$F$11,"&lt;&gt;対象",'3月 管理表'!$G$7:$G$11,"&lt;&gt;対象")</f>
        <v>0</v>
      </c>
      <c r="D23" s="52">
        <f>金額設定!M$10*C23</f>
        <v>0</v>
      </c>
      <c r="E23" s="51">
        <f>COUNTIFS('3月 管理表'!$H$7:$H$11,ドロップダウンリスト一覧!$A$8,'3月 管理表'!$F$7:$F$11,"&lt;&gt;対象",'3月 管理表'!$G$7:$G$11,"対象")</f>
        <v>0</v>
      </c>
      <c r="F23" s="52">
        <f>金額設定!M$10*E23</f>
        <v>0</v>
      </c>
      <c r="G23"/>
      <c r="H23"/>
    </row>
    <row r="24" spans="1:10" ht="22.05" customHeight="1">
      <c r="A24"/>
      <c r="B24" s="50" t="s">
        <v>95</v>
      </c>
      <c r="C24" s="51">
        <f>COUNTIFS('3月 管理表'!$L$7:$L$11,ドロップダウンリスト一覧!$D$3,'3月 管理表'!$G$7:$G$11,"&lt;&gt;対象")+COUNTIFS('3月 管理表'!$M$7:$M$11,ドロップダウンリスト一覧!$D$3,'3月 管理表'!$G$7:$G$11,"&lt;&gt;対象")</f>
        <v>0</v>
      </c>
      <c r="D24" s="52">
        <f>金額設定!M$11*C24</f>
        <v>0</v>
      </c>
      <c r="E24" s="51">
        <f>COUNTIFS('3月 管理表'!$L$7:$L$11,ドロップダウンリスト一覧!$D$3,'3月 管理表'!$G$7:$G$11,"対象")+COUNTIFS('3月 管理表'!$M$7:$M$11,ドロップダウンリスト一覧!$D$3,'3月 管理表'!$G$7:$G$11,"対象")</f>
        <v>0</v>
      </c>
      <c r="F24" s="52">
        <f>金額設定!M$11*E24</f>
        <v>0</v>
      </c>
      <c r="G24"/>
      <c r="H24"/>
    </row>
    <row r="25" spans="1:10" ht="22.05" customHeight="1">
      <c r="A25"/>
      <c r="B25" s="50" t="s">
        <v>145</v>
      </c>
      <c r="C25" s="51">
        <f>COUNTIFS('3月 管理表'!$L$7:$L$11,ドロップダウンリスト一覧!$D$4,'3月 管理表'!$G$7:$G$11,"&lt;&gt;対象")+COUNTIFS('3月 管理表'!$M$7:$M$11,ドロップダウンリスト一覧!$D$4,'3月 管理表'!$G$7:$G$11,"&lt;&gt;対象")</f>
        <v>0</v>
      </c>
      <c r="D25" s="52">
        <f>金額設定!M$12*C25</f>
        <v>0</v>
      </c>
      <c r="E25" s="51">
        <f>COUNTIFS('3月 管理表'!$L$7:$L$11,ドロップダウンリスト一覧!$D$4,'3月 管理表'!$G$7:$G$11,"対象")+COUNTIFS('3月 管理表'!$M$7:$M$11,ドロップダウンリスト一覧!$D$4,'3月 管理表'!$G$7:$G$11,"対象")</f>
        <v>0</v>
      </c>
      <c r="F25" s="52">
        <f>金額設定!M$12*E25</f>
        <v>0</v>
      </c>
      <c r="G25"/>
      <c r="H25"/>
    </row>
    <row r="26" spans="1:10" ht="22.05" customHeight="1">
      <c r="A26"/>
      <c r="B26" s="50" t="s">
        <v>146</v>
      </c>
      <c r="C26" s="51">
        <f>COUNTIFS('3月 管理表'!$L$7:$L$11,ドロップダウンリスト一覧!$D$5,'3月 管理表'!$G$7:$G$11,"&lt;&gt;対象")+COUNTIFS('3月 管理表'!$M$7:$M$11,ドロップダウンリスト一覧!$D$5,'3月 管理表'!$G$7:$G$11,"&lt;&gt;対象")</f>
        <v>0</v>
      </c>
      <c r="D26" s="52">
        <f>金額設定!M$13*C26</f>
        <v>0</v>
      </c>
      <c r="E26" s="51">
        <f>COUNTIFS('3月 管理表'!$L$7:$L$11,ドロップダウンリスト一覧!$D$5,'3月 管理表'!$G$7:$G$11,"対象")+COUNTIFS('3月 管理表'!$M$7:$M$11,ドロップダウンリスト一覧!$D$5,'3月 管理表'!$G$7:$G$11,"対象")</f>
        <v>0</v>
      </c>
      <c r="F26" s="52">
        <f>金額設定!M$13*E26</f>
        <v>0</v>
      </c>
      <c r="G26"/>
      <c r="H26"/>
    </row>
    <row r="27" spans="1:10" ht="22.05" customHeight="1">
      <c r="A27"/>
      <c r="B27" s="50" t="s">
        <v>147</v>
      </c>
      <c r="C27" s="51">
        <f>COUNTIFS('3月 管理表'!$L$7:$L$11,ドロップダウンリスト一覧!$D$6,'3月 管理表'!$G$7:$G$11,"&lt;&gt;対象")+COUNTIFS('3月 管理表'!$M$7:$M$11,ドロップダウンリスト一覧!$D$6,'3月 管理表'!$G$7:$G$11,"&lt;&gt;対象")</f>
        <v>0</v>
      </c>
      <c r="D27" s="52">
        <f>金額設定!M$14*C27</f>
        <v>0</v>
      </c>
      <c r="E27" s="51">
        <f>COUNTIFS('3月 管理表'!$L$7:$L$11,ドロップダウンリスト一覧!$D$6,'3月 管理表'!$G$7:$G$11,"対象")+COUNTIFS('3月 管理表'!$M$7:$M$11,ドロップダウンリスト一覧!$D$6,'3月 管理表'!$G$7:$G$11,"対象")</f>
        <v>0</v>
      </c>
      <c r="F27" s="52">
        <f>金額設定!M$14*E27</f>
        <v>0</v>
      </c>
      <c r="G27"/>
      <c r="H27"/>
    </row>
    <row r="28" spans="1:10" ht="22.05" customHeight="1">
      <c r="A28"/>
      <c r="B28" s="50" t="s">
        <v>148</v>
      </c>
      <c r="C28" s="51">
        <f>COUNTIFS('3月 管理表'!$L$7:$L$11,ドロップダウンリスト一覧!$D$7,'3月 管理表'!$G$7:$G$11,"&lt;&gt;対象")+COUNTIFS('3月 管理表'!$M$7:$M$11,ドロップダウンリスト一覧!$D$7,'3月 管理表'!$G$7:$G$11,"&lt;&gt;対象")</f>
        <v>0</v>
      </c>
      <c r="D28" s="52">
        <f>金額設定!M$15*C28</f>
        <v>0</v>
      </c>
      <c r="E28" s="51">
        <f>COUNTIFS('3月 管理表'!$L$7:$L$11,ドロップダウンリスト一覧!$D$7,'3月 管理表'!$G$7:$G$11,"対象")+COUNTIFS('3月 管理表'!$M$7:$M$11,ドロップダウンリスト一覧!$D$7,'3月 管理表'!$G$7:$G$11,"対象")</f>
        <v>0</v>
      </c>
      <c r="F28" s="52">
        <f>金額設定!M$15*E28</f>
        <v>0</v>
      </c>
      <c r="G28"/>
      <c r="H28"/>
    </row>
    <row r="29" spans="1:10" ht="22.05" customHeight="1">
      <c r="A29"/>
      <c r="B29" s="50" t="s">
        <v>149</v>
      </c>
      <c r="C29" s="51">
        <f>COUNTIFS('3月 管理表'!$L$7:$L$11,ドロップダウンリスト一覧!$D$8,'3月 管理表'!$G$7:$G$11,"&lt;&gt;対象")+COUNTIFS('3月 管理表'!$M$7:$M$11,ドロップダウンリスト一覧!$D$8,'3月 管理表'!$G$7:$G$11,"&lt;&gt;対象")</f>
        <v>0</v>
      </c>
      <c r="D29" s="52">
        <f>金額設定!M$16*C29</f>
        <v>0</v>
      </c>
      <c r="E29" s="51">
        <f>COUNTIFS('3月 管理表'!$L$7:$L$11,ドロップダウンリスト一覧!$D$8,'3月 管理表'!$G$7:$G$11,"対象")+COUNTIFS('3月 管理表'!$M$7:$M$11,ドロップダウンリスト一覧!$D$8,'3月 管理表'!$G$7:$G$11,"対象")</f>
        <v>0</v>
      </c>
      <c r="F29" s="52">
        <f>金額設定!M$16*E29</f>
        <v>0</v>
      </c>
      <c r="G29"/>
      <c r="H29"/>
    </row>
    <row r="30" spans="1:10" ht="22.05" customHeight="1">
      <c r="A30"/>
      <c r="B30" s="50" t="s">
        <v>150</v>
      </c>
      <c r="C30" s="51">
        <f>COUNTIFS('3月 管理表'!$L$7:$L$11,ドロップダウンリスト一覧!$D$9,'3月 管理表'!$G$7:$G$11,"&lt;&gt;対象")+COUNTIFS('3月 管理表'!$M$7:$M$11,ドロップダウンリスト一覧!$D$9,'3月 管理表'!$G$7:$G$11,"&lt;&gt;対象")</f>
        <v>0</v>
      </c>
      <c r="D30" s="52">
        <f>金額設定!M$17*C30</f>
        <v>0</v>
      </c>
      <c r="E30" s="51">
        <f>COUNTIFS('3月 管理表'!$L$7:$L$11,ドロップダウンリスト一覧!$D$9,'3月 管理表'!$G$7:$G$11,"対象")+COUNTIFS('3月 管理表'!$M$7:$M$11,ドロップダウンリスト一覧!$D$9,'3月 管理表'!$G$7:$G$11,"対象")</f>
        <v>0</v>
      </c>
      <c r="F30" s="52">
        <f>金額設定!M$17*E30</f>
        <v>0</v>
      </c>
      <c r="G30"/>
      <c r="H30"/>
    </row>
    <row r="31" spans="1:10" ht="22.05" customHeight="1">
      <c r="A31"/>
      <c r="B31" s="50" t="s">
        <v>151</v>
      </c>
      <c r="C31" s="51">
        <f>COUNTIFS('3月 管理表'!$L$7:$L$11,ドロップダウンリスト一覧!$D$10,'3月 管理表'!$G$7:$G$11,"&lt;&gt;対象")+COUNTIFS('3月 管理表'!$M$7:$M$11,ドロップダウンリスト一覧!$D$10,'3月 管理表'!$G$7:$G$11,"&lt;&gt;対象")</f>
        <v>0</v>
      </c>
      <c r="D31" s="52">
        <f>金額設定!M$18*C31</f>
        <v>0</v>
      </c>
      <c r="E31" s="51">
        <f>COUNTIFS('3月 管理表'!$L$7:$L$11,ドロップダウンリスト一覧!$D$10,'3月 管理表'!$G$7:$G$11,"対象")+COUNTIFS('3月 管理表'!$M$7:$M$11,ドロップダウンリスト一覧!$D$10,'3月 管理表'!$G$7:$G$11,"対象")</f>
        <v>0</v>
      </c>
      <c r="F31" s="52">
        <f>金額設定!M$18*E31</f>
        <v>0</v>
      </c>
      <c r="G31"/>
      <c r="H31"/>
    </row>
    <row r="32" spans="1:10" ht="22.05" customHeight="1">
      <c r="A32"/>
      <c r="B32" s="50" t="s">
        <v>152</v>
      </c>
      <c r="C32" s="51">
        <f>COUNTIFS('3月 管理表'!$L$7:$L$11,ドロップダウンリスト一覧!$D$11,'3月 管理表'!$G$7:$G$11,"&lt;&gt;対象")+COUNTIFS('3月 管理表'!$M$7:$M$11,ドロップダウンリスト一覧!$D$11,'3月 管理表'!$G$7:$G$11,"&lt;&gt;対象")</f>
        <v>0</v>
      </c>
      <c r="D32" s="52">
        <f>金額設定!M$19*C32</f>
        <v>0</v>
      </c>
      <c r="E32" s="51">
        <f>COUNTIFS('3月 管理表'!$L$7:$L$11,ドロップダウンリスト一覧!$D$11,'3月 管理表'!$G$7:$G$11,"対象")+COUNTIFS('3月 管理表'!$M$7:$M$11,ドロップダウンリスト一覧!$D$11,'3月 管理表'!$G$7:$G$11,"対象")</f>
        <v>0</v>
      </c>
      <c r="F32" s="52">
        <f>金額設定!M$19*E32</f>
        <v>0</v>
      </c>
      <c r="G32"/>
      <c r="H32"/>
    </row>
    <row r="33" spans="1:14" ht="22.05" customHeight="1">
      <c r="A33"/>
      <c r="B33" s="50" t="s">
        <v>153</v>
      </c>
      <c r="C33" s="51">
        <f>COUNTIFS('3月 管理表'!$L$7:$L$11,ドロップダウンリスト一覧!$D$12,'3月 管理表'!$G$7:$G$11,"&lt;&gt;対象")+COUNTIFS('3月 管理表'!$M$7:$M$11,ドロップダウンリスト一覧!$D$12,'3月 管理表'!$G$7:$G$11,"&lt;&gt;対象")</f>
        <v>0</v>
      </c>
      <c r="D33" s="52">
        <f>金額設定!M$20*C33</f>
        <v>0</v>
      </c>
      <c r="E33" s="51">
        <f>COUNTIFS('3月 管理表'!$L$7:$L$11,ドロップダウンリスト一覧!$D$12,'3月 管理表'!$G$7:$G$11,"対象")+COUNTIFS('3月 管理表'!$M$7:$M$11,ドロップダウンリスト一覧!$D$12,'3月 管理表'!$G$7:$G$11,"対象")</f>
        <v>0</v>
      </c>
      <c r="F33" s="52">
        <f>金額設定!M$20*E33</f>
        <v>0</v>
      </c>
      <c r="G33"/>
      <c r="H33"/>
    </row>
    <row r="34" spans="1:14" ht="22.05" customHeight="1">
      <c r="A34"/>
      <c r="B34" s="50" t="s">
        <v>154</v>
      </c>
      <c r="C34" s="51">
        <f>COUNTIFS('3月 管理表'!$L$7:$L$11,ドロップダウンリスト一覧!$D$13,'3月 管理表'!$G$7:$G$11,"&lt;&gt;対象")+COUNTIFS('3月 管理表'!$M$7:$M$11,ドロップダウンリスト一覧!$D$13,'3月 管理表'!$G$7:$G$11,"&lt;&gt;対象")</f>
        <v>0</v>
      </c>
      <c r="D34" s="52">
        <f>金額設定!M$21*C34</f>
        <v>0</v>
      </c>
      <c r="E34" s="51">
        <f>COUNTIFS('3月 管理表'!$L$7:$L$11,ドロップダウンリスト一覧!$D$13,'3月 管理表'!$G$7:$G$11,"対象")+COUNTIFS('3月 管理表'!$M$7:$M$11,ドロップダウンリスト一覧!$D$13,'3月 管理表'!$G$7:$G$11,"対象")</f>
        <v>0</v>
      </c>
      <c r="F34" s="52">
        <f>金額設定!M$21*E34</f>
        <v>0</v>
      </c>
      <c r="G34"/>
      <c r="H34"/>
    </row>
    <row r="35" spans="1:14" ht="22.05" customHeight="1">
      <c r="A35"/>
      <c r="B35" s="81" t="s">
        <v>155</v>
      </c>
      <c r="C35" s="82">
        <f>COUNTIFS('3月 管理表'!$H$7:$H$11,ドロップダウンリスト一覧!$A$4,'3月 管理表'!$F$7:$F$11,"対象",'3月 管理表'!$G$7:$G$11,"&lt;&gt;対象")+COUNTIFS('3月 管理表'!$H$7:$H$11,ドロップダウンリスト一覧!$A$5,'3月 管理表'!$F$7:$F$11,"対象",'3月 管理表'!$G$7:$G$11,"&lt;&gt;対象")</f>
        <v>0</v>
      </c>
      <c r="D35" s="83">
        <f>金額設定!M$22*C35</f>
        <v>0</v>
      </c>
      <c r="E35" s="82">
        <f>COUNTIFS('3月 管理表'!$H$7:$H$11,ドロップダウンリスト一覧!$A$4,'3月 管理表'!$F$7:$F$11,"対象",'3月 管理表'!$G$7:$G$11,"対象")+COUNTIFS('3月 管理表'!$H$7:$H$11,ドロップダウンリスト一覧!$A$5,'3月 管理表'!$F$7:$F$11,"対象",'3月 管理表'!$G$7:$G$11,"対象")</f>
        <v>0</v>
      </c>
      <c r="F35" s="83">
        <f>金額設定!M$22*E35</f>
        <v>0</v>
      </c>
      <c r="G35"/>
      <c r="H35"/>
    </row>
    <row r="36" spans="1:14" ht="22.05" customHeight="1">
      <c r="A36"/>
      <c r="B36" s="81" t="s">
        <v>156</v>
      </c>
      <c r="C36" s="82">
        <f>COUNTIFS('3月 管理表'!$H$7:$H$11,ドロップダウンリスト一覧!$A$6,'3月 管理表'!$F$7:$F$11,"対象",'3月 管理表'!$G$7:$G$11,"&lt;&gt;対象")+COUNTIFS('3月 管理表'!$H$7:$H$11,ドロップダウンリスト一覧!$A$7,'3月 管理表'!$F$7:$F$11,"対象",'3月 管理表'!$G$7:$G$11,"&lt;&gt;対象")+COUNTIFS('3月 管理表'!$H$7:$H$11,ドロップダウンリスト一覧!$A$8,'3月 管理表'!$F$7:$F$11,"対象",'3月 管理表'!$G$7:$G$11,"&lt;&gt;対象")</f>
        <v>0</v>
      </c>
      <c r="D36" s="83">
        <f>金額設定!M$23*C36</f>
        <v>0</v>
      </c>
      <c r="E36" s="82">
        <f>COUNTIFS('3月 管理表'!$H$7:$H$11,ドロップダウンリスト一覧!$A$6,'3月 管理表'!$F$7:$F$11,"対象",'3月 管理表'!$G$7:$G$11,"対象")+COUNTIFS('3月 管理表'!$H$7:$H$11,ドロップダウンリスト一覧!$A$7,'3月 管理表'!$F$7:$F$11,"対象",'3月 管理表'!$G$7:$G$11,"対象")+COUNTIFS('3月 管理表'!$H$7:$H$11,ドロップダウンリスト一覧!$A$8,'3月 管理表'!$F$7:$F$11,"対象",'3月 管理表'!$G$7:$G$11,"対象")</f>
        <v>0</v>
      </c>
      <c r="F36" s="83">
        <f>金額設定!M$23*E36</f>
        <v>0</v>
      </c>
      <c r="G36"/>
      <c r="H36"/>
    </row>
    <row r="37" spans="1:14" ht="22.05" customHeight="1">
      <c r="A37"/>
      <c r="B37" s="81" t="s">
        <v>157</v>
      </c>
      <c r="C37" s="84">
        <v>0</v>
      </c>
      <c r="D37" s="83">
        <f>金額設定!M$24*C37</f>
        <v>0</v>
      </c>
      <c r="E37" s="84">
        <v>0</v>
      </c>
      <c r="F37" s="83">
        <f>金額設定!M$24*E37</f>
        <v>0</v>
      </c>
      <c r="G37"/>
      <c r="H37"/>
    </row>
    <row r="38" spans="1:14" ht="22.05" customHeight="1">
      <c r="A38"/>
      <c r="B38" s="50" t="str">
        <f>金額設定!A25</f>
        <v>特定事業所加算（Ⅰ〜A）</v>
      </c>
      <c r="C38" s="51">
        <f>SUM(C19:C23)</f>
        <v>0</v>
      </c>
      <c r="D38" s="52">
        <f>金額設定!M$25*C38</f>
        <v>0</v>
      </c>
      <c r="E38" s="51">
        <f>SUM(E19:E23)</f>
        <v>0</v>
      </c>
      <c r="F38" s="52">
        <f>金額設定!M$25*E38</f>
        <v>0</v>
      </c>
      <c r="G38"/>
      <c r="H38"/>
    </row>
    <row r="39" spans="1:14" ht="24" customHeight="1">
      <c r="A39"/>
      <c r="B39" s="85" t="s">
        <v>248</v>
      </c>
      <c r="C39" s="86"/>
      <c r="D39" s="89">
        <f>ROUND(SUM(D19:D38)*金額設定!M$8, 0)</f>
        <v>0</v>
      </c>
      <c r="E39" s="87"/>
      <c r="F39" s="89">
        <f>ROUND(SUM(F19:F38)*金額設定!M$8,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COUNTIFS('3月 管理表'!$H$12:$H$14,ドロップダウンリスト一覧!$A$3,'3月 管理表'!$G$12:$G$14,"&lt;&gt;対象")</f>
        <v>0</v>
      </c>
      <c r="D44" s="52">
        <f>金額設定!M$27*C44</f>
        <v>0</v>
      </c>
      <c r="E44" s="51">
        <f>COUNTIFS('3月 管理表'!$H$12:$H$14,ドロップダウンリスト一覧!$A$3,'3月 管理表'!$G$12:$G$14,"対象")</f>
        <v>0</v>
      </c>
      <c r="F44" s="52">
        <f>金額設定!M$27*E44</f>
        <v>0</v>
      </c>
      <c r="G44"/>
      <c r="H44"/>
    </row>
    <row r="45" spans="1:14" ht="18">
      <c r="A45"/>
      <c r="B45" s="50" t="s">
        <v>215</v>
      </c>
      <c r="C45" s="51">
        <f>COUNTIFS('3月 管理表'!$H$12:$H$14,ドロップダウンリスト一覧!$A$4,'3月 管理表'!$G$12:$G$14,"&lt;&gt;対象")</f>
        <v>0</v>
      </c>
      <c r="D45" s="52">
        <f>金額設定!M$27*C45</f>
        <v>0</v>
      </c>
      <c r="E45" s="51">
        <f>COUNTIFS('3月 管理表'!$H$12:$H$14,ドロップダウンリスト一覧!$A$4,'3月 管理表'!$G$12:$G$14,"対象")</f>
        <v>0</v>
      </c>
      <c r="F45" s="52">
        <f>金額設定!M$27*E45</f>
        <v>0</v>
      </c>
      <c r="G45"/>
      <c r="H45"/>
    </row>
    <row r="46" spans="1:14" ht="18">
      <c r="A46"/>
      <c r="B46" s="50" t="s">
        <v>216</v>
      </c>
      <c r="C46" s="51">
        <f>COUNTIFS('3月 管理表'!$H$12:$H$14,ドロップダウンリスト一覧!$A$5,'3月 管理表'!$G$12:$G$14,"&lt;&gt;対象")</f>
        <v>0</v>
      </c>
      <c r="D46" s="52">
        <f>金額設定!M$27*C46</f>
        <v>0</v>
      </c>
      <c r="E46" s="51">
        <f>COUNTIFS('3月 管理表'!$H$12:$H$14,ドロップダウンリスト一覧!$A$5,'3月 管理表'!$G$12:$G$14,"対象")</f>
        <v>0</v>
      </c>
      <c r="F46" s="52">
        <f>金額設定!M$27*E46</f>
        <v>0</v>
      </c>
      <c r="G46"/>
      <c r="H46"/>
    </row>
    <row r="47" spans="1:14" ht="18">
      <c r="A47"/>
      <c r="B47" s="50" t="s">
        <v>95</v>
      </c>
      <c r="C47" s="51">
        <f>COUNTIFS('3月 管理表'!$L$12:$L$14,ドロップダウンリスト一覧!$E$3,'3月 管理表'!$G$12:$G$14,"&lt;&gt;対象")+COUNTIFS('3月 管理表'!$M$12:$M$14,ドロップダウンリスト一覧!$E$3,'3月 管理表'!$G$12:$G$14,"&lt;&gt;対象")</f>
        <v>0</v>
      </c>
      <c r="D47" s="52">
        <f>金額設定!M$28*C47</f>
        <v>0</v>
      </c>
      <c r="E47" s="51">
        <f>COUNTIFS('3月 管理表'!$L$12:$L$14,ドロップダウンリスト一覧!$E$3,'3月 管理表'!$G$12:$G$14,"対象")+COUNTIFS('3月 管理表'!$M$12:$M$14,ドロップダウンリスト一覧!$E$3,'3月 管理表'!$G$12:$G$14,"対象")</f>
        <v>0</v>
      </c>
      <c r="F47" s="52">
        <f>金額設定!M$28*E47</f>
        <v>0</v>
      </c>
      <c r="G47"/>
      <c r="H47"/>
    </row>
    <row r="48" spans="1:14" ht="18">
      <c r="A48"/>
      <c r="B48" s="50" t="s">
        <v>159</v>
      </c>
      <c r="C48" s="51">
        <f>COUNTIFS('3月 管理表'!$L$12:$L$14,ドロップダウンリスト一覧!$E$4,'3月 管理表'!$G$12:$G$14,"&lt;&gt;対象")+COUNTIFS('3月 管理表'!$M$12:$M$14,ドロップダウンリスト一覧!$E$4,'3月 管理表'!$G$12:$G$14,"&lt;&gt;対象")</f>
        <v>0</v>
      </c>
      <c r="D48" s="52">
        <f>金額設定!M$29*C48</f>
        <v>0</v>
      </c>
      <c r="E48" s="51">
        <f>COUNTIFS('3月 管理表'!$L$12:$L$14,ドロップダウンリスト一覧!$E$4,'3月 管理表'!$G$12:$G$14,"対象")+COUNTIFS('3月 管理表'!$M$12:$M$14,ドロップダウンリスト一覧!$E$4,'3月 管理表'!$G$12:$G$14,"対象")</f>
        <v>0</v>
      </c>
      <c r="F48" s="52">
        <f>金額設定!M$29*E48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金額設定!M$31*C53</f>
        <v>0</v>
      </c>
      <c r="E53" s="15">
        <v>0</v>
      </c>
      <c r="F53" s="55">
        <f>金額設定!M$31*E53</f>
        <v>0</v>
      </c>
      <c r="G53"/>
      <c r="H53"/>
    </row>
    <row r="54" spans="1:8" ht="18">
      <c r="A54"/>
      <c r="B54"/>
      <c r="C54"/>
      <c r="D54"/>
      <c r="E54"/>
      <c r="F54"/>
      <c r="G54"/>
      <c r="H54"/>
    </row>
    <row r="55" spans="1:8" ht="18">
      <c r="A55"/>
      <c r="B55" s="50" t="s">
        <v>161</v>
      </c>
      <c r="C55" s="15">
        <v>0</v>
      </c>
      <c r="D55" s="55">
        <f>金額設定!M$32*C55</f>
        <v>0</v>
      </c>
      <c r="E55" s="15">
        <v>0</v>
      </c>
      <c r="F55" s="55">
        <f>金額設定!M$32*E55</f>
        <v>0</v>
      </c>
      <c r="G55"/>
      <c r="H55"/>
    </row>
    <row r="56" spans="1:8" ht="18">
      <c r="A56"/>
      <c r="B56" s="50" t="s">
        <v>162</v>
      </c>
      <c r="C56" s="15">
        <v>0</v>
      </c>
      <c r="D56" s="55">
        <f>金額設定!M$33*C56</f>
        <v>0</v>
      </c>
      <c r="E56" s="15">
        <v>0</v>
      </c>
      <c r="F56" s="55">
        <f>金額設定!M$33*E56</f>
        <v>0</v>
      </c>
      <c r="G56"/>
      <c r="H56"/>
    </row>
    <row r="57" spans="1:8" ht="18">
      <c r="A57"/>
      <c r="B57" s="50" t="s">
        <v>163</v>
      </c>
      <c r="C57" s="15">
        <v>0</v>
      </c>
      <c r="D57" s="55">
        <f>金額設定!M$34*C57</f>
        <v>0</v>
      </c>
      <c r="E57" s="15">
        <v>0</v>
      </c>
      <c r="F57" s="55">
        <f>金額設定!M$34*E57</f>
        <v>0</v>
      </c>
      <c r="G57"/>
      <c r="H57"/>
    </row>
    <row r="58" spans="1:8" ht="18">
      <c r="A58"/>
      <c r="B58" s="50" t="s">
        <v>164</v>
      </c>
      <c r="C58" s="15">
        <v>0</v>
      </c>
      <c r="D58" s="55">
        <f>金額設定!M$35*C58</f>
        <v>0</v>
      </c>
      <c r="E58" s="15">
        <v>0</v>
      </c>
      <c r="F58" s="55">
        <f>金額設定!M$35*E58</f>
        <v>0</v>
      </c>
      <c r="G58"/>
      <c r="H58"/>
    </row>
    <row r="59" spans="1:8" ht="18">
      <c r="A59"/>
      <c r="B59" s="50" t="s">
        <v>165</v>
      </c>
      <c r="C59" s="15">
        <v>0</v>
      </c>
      <c r="D59" s="55">
        <f>金額設定!M$36*C59</f>
        <v>0</v>
      </c>
      <c r="E59" s="15">
        <v>0</v>
      </c>
      <c r="F59" s="55">
        <f>金額設定!M$36*E59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nzMqeYjTigl+FRDMSCqgcjCnLNly/jnCNiactgupaJJjKKNd8+dE4+5P9vDxf+ZKJt8c3h1c0nbBxBX2tu8fyw==" saltValue="ViZycJTLO7OgGSRj1rqIyg=="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7" priority="3" stopIfTrue="1">
      <formula>AND($D19=0,$F19=0)</formula>
    </cfRule>
  </conditionalFormatting>
  <conditionalFormatting sqref="C44:F48">
    <cfRule type="expression" dxfId="6" priority="7" stopIfTrue="1">
      <formula>AND($D44=0,$F44=0)</formula>
    </cfRule>
  </conditionalFormatting>
  <conditionalFormatting sqref="E17">
    <cfRule type="expression" dxfId="5" priority="2" stopIfTrue="1">
      <formula>$E17="月遅れあり"</formula>
    </cfRule>
  </conditionalFormatting>
  <conditionalFormatting sqref="E42">
    <cfRule type="expression" dxfId="4" priority="5" stopIfTrue="1">
      <formula>$E42="月遅れ該当なし"</formula>
    </cfRule>
    <cfRule type="expression" dxfId="3" priority="6" stopIfTrue="1">
      <formula>$E42="月遅れあり"</formula>
    </cfRule>
  </conditionalFormatting>
  <conditionalFormatting sqref="E51">
    <cfRule type="expression" dxfId="2" priority="8" stopIfTrue="1">
      <formula>$E51="月遅れ該当なし"</formula>
    </cfRule>
    <cfRule type="expression" dxfId="1" priority="9" stopIfTrue="1">
      <formula>$E51="月遅れあり"</formula>
    </cfRule>
  </conditionalFormatting>
  <conditionalFormatting sqref="E17:F17">
    <cfRule type="expression" dxfId="0" priority="1" stopIfTrue="1">
      <formula>$E17="月遅れ該当なし"</formula>
    </cfRule>
  </conditionalFormatting>
  <pageMargins left="0.7" right="0.7" top="0.75" bottom="0.75" header="0.3" footer="0.3"/>
  <pageSetup paperSize="9" scale="36" orientation="landscape"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7418-52B1-47FD-AC2C-5C2D6FE47A57}">
  <sheetPr codeName="Sheet26">
    <tabColor rgb="FFFFD966"/>
  </sheetPr>
  <dimension ref="A1:O32"/>
  <sheetViews>
    <sheetView showGridLines="0" zoomScaleNormal="100" workbookViewId="0">
      <selection activeCell="A2" sqref="A2:B2"/>
    </sheetView>
  </sheetViews>
  <sheetFormatPr defaultRowHeight="13.2"/>
  <cols>
    <col min="1" max="1" width="29.3984375" style="41" customWidth="1"/>
    <col min="2" max="2" width="15.69921875" style="41" customWidth="1"/>
    <col min="3" max="3" width="6.69921875" style="60" customWidth="1"/>
    <col min="4" max="4" width="15.69921875" style="41" customWidth="1"/>
    <col min="5" max="5" width="6.69921875" style="60" customWidth="1"/>
    <col min="6" max="6" width="15.69921875" style="41" customWidth="1"/>
    <col min="7" max="7" width="6.69921875" style="60" customWidth="1"/>
    <col min="8" max="8" width="15.69921875" style="41" customWidth="1"/>
    <col min="9" max="9" width="6.69921875" style="60" customWidth="1"/>
    <col min="10" max="10" width="15.69921875" style="41" customWidth="1"/>
    <col min="11" max="11" width="6.69921875" style="60" customWidth="1"/>
    <col min="12" max="12" width="15.69921875" style="41" customWidth="1"/>
    <col min="13" max="13" width="6.69921875" style="60" customWidth="1"/>
    <col min="14" max="14" width="15.69921875" style="41" customWidth="1"/>
    <col min="15" max="15" width="6.69921875" style="60" customWidth="1"/>
    <col min="16" max="16384" width="8.796875" style="41"/>
  </cols>
  <sheetData>
    <row r="1" spans="1:15" ht="3" customHeight="1" thickBot="1"/>
    <row r="2" spans="1:15" ht="22.2" thickTop="1" thickBot="1">
      <c r="A2" s="439" t="str">
        <f>"令和"&amp;使用年度&amp;"年度 年間売上一覧表"</f>
        <v>令和8年度 年間売上一覧表</v>
      </c>
      <c r="B2" s="440"/>
      <c r="C2" s="61"/>
      <c r="D2" s="61"/>
      <c r="E2" s="61"/>
      <c r="F2" s="61"/>
      <c r="G2" s="61"/>
      <c r="H2" s="61"/>
      <c r="I2" s="61"/>
      <c r="J2" s="61"/>
      <c r="K2" s="62"/>
      <c r="L2" s="61"/>
      <c r="M2" s="62"/>
      <c r="N2" s="61"/>
      <c r="O2" s="62"/>
    </row>
    <row r="3" spans="1:15" ht="13.8" thickTop="1">
      <c r="A3" s="63" t="s">
        <v>27</v>
      </c>
      <c r="B3" s="438"/>
      <c r="C3" s="438"/>
    </row>
    <row r="4" spans="1:15" ht="16.05" customHeight="1">
      <c r="A4" s="64" t="s">
        <v>25</v>
      </c>
      <c r="B4" s="64" t="s">
        <v>41</v>
      </c>
      <c r="C4" s="64" t="s">
        <v>32</v>
      </c>
      <c r="D4" s="64" t="s">
        <v>37</v>
      </c>
      <c r="E4" s="64" t="s">
        <v>32</v>
      </c>
      <c r="F4" s="64" t="s">
        <v>38</v>
      </c>
      <c r="G4" s="64" t="s">
        <v>32</v>
      </c>
      <c r="H4" s="64" t="s">
        <v>39</v>
      </c>
      <c r="I4" s="64" t="s">
        <v>32</v>
      </c>
      <c r="J4" s="64" t="s">
        <v>40</v>
      </c>
      <c r="K4" s="64" t="s">
        <v>32</v>
      </c>
      <c r="L4" s="64" t="s">
        <v>42</v>
      </c>
      <c r="M4" s="64" t="s">
        <v>32</v>
      </c>
      <c r="N4" s="64" t="s">
        <v>30</v>
      </c>
      <c r="O4" s="64" t="s">
        <v>32</v>
      </c>
    </row>
    <row r="5" spans="1:15" ht="16.05" customHeight="1">
      <c r="A5" s="65" t="s">
        <v>166</v>
      </c>
      <c r="B5" s="66">
        <f>SUM('4月 売上表'!D40,'4月 売上表'!F40)</f>
        <v>81649</v>
      </c>
      <c r="C5" s="65">
        <f>SUM('4月 売上表'!C40,'4月 売上表'!E40)</f>
        <v>5</v>
      </c>
      <c r="D5" s="66">
        <f>SUM('5月 売上表'!D40,'5月 売上表'!F40)</f>
        <v>0</v>
      </c>
      <c r="E5" s="65">
        <f>SUM('5月 売上表'!C40,'5月 売上表'!E40)</f>
        <v>0</v>
      </c>
      <c r="F5" s="66">
        <f>SUM('6月 売上表'!D40,'6月 売上表'!F40)</f>
        <v>0</v>
      </c>
      <c r="G5" s="65">
        <f>SUM('6月 売上表'!C40,'6月 売上表'!E40)</f>
        <v>0</v>
      </c>
      <c r="H5" s="66">
        <f>SUM('7月 売上表'!D40,'7月 売上表'!F40)</f>
        <v>0</v>
      </c>
      <c r="I5" s="65">
        <f>SUM('7月 売上表'!C40,'7月 売上表'!E40)</f>
        <v>0</v>
      </c>
      <c r="J5" s="66">
        <f>SUM('8月 売上表'!D40,'8月 売上表'!F40)</f>
        <v>0</v>
      </c>
      <c r="K5" s="65">
        <f>SUM('8月 売上表'!C40,'8月 売上表'!E40)</f>
        <v>0</v>
      </c>
      <c r="L5" s="66">
        <f>SUM('9月 売上表'!D40,'9月 売上表'!F40)</f>
        <v>0</v>
      </c>
      <c r="M5" s="65">
        <f>SUM('9月 売上表'!C40,'9月 売上表'!E40)</f>
        <v>0</v>
      </c>
      <c r="N5" s="66">
        <f>SUM(B5,D5,F5,H5,J5,L5)</f>
        <v>81649</v>
      </c>
      <c r="O5" s="65">
        <f>SUM(C5,E5,G5,I5,K5,M5)</f>
        <v>5</v>
      </c>
    </row>
    <row r="6" spans="1:15" ht="16.05" customHeight="1">
      <c r="A6" s="65" t="s">
        <v>167</v>
      </c>
      <c r="B6" s="66">
        <f>SUM('4月 売上表'!D49,'4月 売上表'!F49)</f>
        <v>20400</v>
      </c>
      <c r="C6" s="65">
        <f>SUM('4月 売上表'!C49,'4月 売上表'!E49)</f>
        <v>3</v>
      </c>
      <c r="D6" s="66">
        <f>SUM('5月 売上表'!D49,'5月 売上表'!F49)</f>
        <v>0</v>
      </c>
      <c r="E6" s="65">
        <f>SUM('5月 売上表'!C49,'5月 売上表'!E49)</f>
        <v>0</v>
      </c>
      <c r="F6" s="66">
        <f>SUM('6月 売上表'!D49,'6月 売上表'!F49)</f>
        <v>0</v>
      </c>
      <c r="G6" s="65">
        <f>SUM('6月 売上表'!C49,'6月 売上表'!E49)</f>
        <v>0</v>
      </c>
      <c r="H6" s="66">
        <f>SUM('7月 売上表'!D49,'7月 売上表'!F49)</f>
        <v>0</v>
      </c>
      <c r="I6" s="65">
        <f>SUM('7月 売上表'!C49,'7月 売上表'!E49)</f>
        <v>0</v>
      </c>
      <c r="J6" s="66">
        <f>SUM('8月 売上表'!D49,'8月 売上表'!F49)</f>
        <v>0</v>
      </c>
      <c r="K6" s="65">
        <f>SUM('8月 売上表'!C49,'8月 売上表'!E49)</f>
        <v>0</v>
      </c>
      <c r="L6" s="66">
        <f>SUM('9月 売上表'!D49,'9月 売上表'!F49)</f>
        <v>0</v>
      </c>
      <c r="M6" s="65">
        <f>SUM('9月 売上表'!C49,'9月 売上表'!E49)</f>
        <v>0</v>
      </c>
      <c r="N6" s="66">
        <f>SUM(B6,D6,F6,H6,J6,L6)</f>
        <v>20400</v>
      </c>
      <c r="O6" s="65">
        <f>SUM(C6,E6,G6,I6,K6,M6)</f>
        <v>3</v>
      </c>
    </row>
    <row r="7" spans="1:15" ht="16.05" customHeight="1">
      <c r="A7" s="67" t="s">
        <v>168</v>
      </c>
      <c r="B7" s="68">
        <f>SUM(B5:B6)</f>
        <v>102049</v>
      </c>
      <c r="C7" s="67">
        <f>SUM(C5,C6)</f>
        <v>8</v>
      </c>
      <c r="D7" s="68">
        <f>SUM(D5:D6)</f>
        <v>0</v>
      </c>
      <c r="E7" s="67">
        <f>SUM(E5,E6)</f>
        <v>0</v>
      </c>
      <c r="F7" s="68">
        <f>SUM(F5:F6)</f>
        <v>0</v>
      </c>
      <c r="G7" s="67">
        <f>SUM(G5,G6)</f>
        <v>0</v>
      </c>
      <c r="H7" s="68">
        <f>SUM(H5:H6)</f>
        <v>0</v>
      </c>
      <c r="I7" s="67">
        <f>SUM(I5,I6)</f>
        <v>0</v>
      </c>
      <c r="J7" s="68">
        <f>SUM(J5:J6)</f>
        <v>0</v>
      </c>
      <c r="K7" s="67">
        <f>SUM(K5,K6)</f>
        <v>0</v>
      </c>
      <c r="L7" s="68">
        <f>SUM(L5:L6)</f>
        <v>0</v>
      </c>
      <c r="M7" s="67">
        <f>SUM(M5,M6)</f>
        <v>0</v>
      </c>
      <c r="N7" s="68">
        <f>SUM(B7,D7,F7,H7,J7,L7)</f>
        <v>102049</v>
      </c>
      <c r="O7" s="67"/>
    </row>
    <row r="8" spans="1:15" ht="16.05" customHeight="1">
      <c r="A8" s="65" t="s">
        <v>169</v>
      </c>
      <c r="B8" s="66">
        <f>SUM('4月 売上表'!D53)</f>
        <v>0</v>
      </c>
      <c r="C8" s="65">
        <f>SUM('4月 売上表'!C53)</f>
        <v>0</v>
      </c>
      <c r="D8" s="66">
        <f>SUM('5月 売上表'!D53)</f>
        <v>0</v>
      </c>
      <c r="E8" s="65">
        <f>SUM('5月 売上表'!C53)</f>
        <v>0</v>
      </c>
      <c r="F8" s="66">
        <f>SUM('6月 売上表'!D53)</f>
        <v>0</v>
      </c>
      <c r="G8" s="65">
        <f>SUM('6月 売上表'!C53)</f>
        <v>0</v>
      </c>
      <c r="H8" s="66">
        <f>SUM('7月 売上表'!D53)</f>
        <v>0</v>
      </c>
      <c r="I8" s="65">
        <f>SUM('7月 売上表'!C53)</f>
        <v>0</v>
      </c>
      <c r="J8" s="66">
        <f>SUM('8月 売上表'!D53)</f>
        <v>0</v>
      </c>
      <c r="K8" s="65">
        <f>SUM('8月 売上表'!C53)</f>
        <v>0</v>
      </c>
      <c r="L8" s="66">
        <f>SUM('9月 売上表'!D53)</f>
        <v>0</v>
      </c>
      <c r="M8" s="65">
        <f>SUM('9月 売上表'!C53)</f>
        <v>0</v>
      </c>
      <c r="N8" s="66">
        <f>SUM(B8,D8,F8,H8,J8,L8)</f>
        <v>0</v>
      </c>
      <c r="O8" s="65">
        <f>SUM(C8,E8,G8,I8,K8,M8)</f>
        <v>0</v>
      </c>
    </row>
    <row r="9" spans="1:15" ht="16.05" customHeight="1">
      <c r="A9" s="65" t="s">
        <v>170</v>
      </c>
      <c r="B9" s="66">
        <f>SUM('4月 売上表'!D60,'4月 売上表'!F60)</f>
        <v>0</v>
      </c>
      <c r="C9" s="65">
        <f>SUM('4月 売上表'!C60,'4月 売上表'!E60)</f>
        <v>0</v>
      </c>
      <c r="D9" s="66">
        <f>SUM('5月 売上表'!D60,'5月 売上表'!F60)</f>
        <v>0</v>
      </c>
      <c r="E9" s="65">
        <f>SUM('5月 売上表'!C60,'5月 売上表'!E60)</f>
        <v>0</v>
      </c>
      <c r="F9" s="66">
        <f>SUM('6月 売上表'!D60,'6月 売上表'!F60)</f>
        <v>0</v>
      </c>
      <c r="G9" s="65">
        <f>SUM('6月 売上表'!C60,'6月 売上表'!E60)</f>
        <v>0</v>
      </c>
      <c r="H9" s="66">
        <f>SUM('7月 売上表'!D60,'7月 売上表'!F60)</f>
        <v>0</v>
      </c>
      <c r="I9" s="65">
        <f>SUM('7月 売上表'!C60,'7月 売上表'!E60)</f>
        <v>0</v>
      </c>
      <c r="J9" s="66">
        <f>SUM('8月 売上表'!D60,'8月 売上表'!F60)</f>
        <v>0</v>
      </c>
      <c r="K9" s="65">
        <f>SUM('8月 売上表'!C60,'8月 売上表'!E60)</f>
        <v>0</v>
      </c>
      <c r="L9" s="66">
        <f>SUM('9月 売上表'!D60,'9月 売上表'!F60)</f>
        <v>0</v>
      </c>
      <c r="M9" s="65">
        <f>SUM('9月 売上表'!C60,'9月 売上表'!E60)</f>
        <v>0</v>
      </c>
      <c r="N9" s="66">
        <f>SUM(B9,D9,F9,H9,J9,L9)</f>
        <v>0</v>
      </c>
      <c r="O9" s="65">
        <f>SUM(C9,E9,G9,I9,K9,M9)</f>
        <v>0</v>
      </c>
    </row>
    <row r="10" spans="1:15" ht="16.05" customHeight="1">
      <c r="A10" s="69" t="s">
        <v>171</v>
      </c>
      <c r="B10" s="70">
        <f t="shared" ref="B10:N10" si="0">SUM(B7:B9)</f>
        <v>102049</v>
      </c>
      <c r="C10" s="69">
        <f t="shared" si="0"/>
        <v>8</v>
      </c>
      <c r="D10" s="70">
        <f t="shared" si="0"/>
        <v>0</v>
      </c>
      <c r="E10" s="69">
        <f t="shared" si="0"/>
        <v>0</v>
      </c>
      <c r="F10" s="70">
        <f t="shared" si="0"/>
        <v>0</v>
      </c>
      <c r="G10" s="69">
        <f t="shared" si="0"/>
        <v>0</v>
      </c>
      <c r="H10" s="70">
        <f t="shared" si="0"/>
        <v>0</v>
      </c>
      <c r="I10" s="69">
        <f t="shared" si="0"/>
        <v>0</v>
      </c>
      <c r="J10" s="70">
        <f t="shared" si="0"/>
        <v>0</v>
      </c>
      <c r="K10" s="69">
        <f t="shared" si="0"/>
        <v>0</v>
      </c>
      <c r="L10" s="70">
        <f t="shared" si="0"/>
        <v>0</v>
      </c>
      <c r="M10" s="69">
        <f t="shared" si="0"/>
        <v>0</v>
      </c>
      <c r="N10" s="71">
        <f t="shared" si="0"/>
        <v>102049</v>
      </c>
      <c r="O10" s="69"/>
    </row>
    <row r="11" spans="1:15" ht="6.6" customHeight="1"/>
    <row r="12" spans="1:15">
      <c r="A12" s="63" t="s">
        <v>28</v>
      </c>
    </row>
    <row r="13" spans="1:15" ht="16.05" customHeight="1">
      <c r="A13" s="64" t="s">
        <v>25</v>
      </c>
      <c r="B13" s="64" t="s">
        <v>43</v>
      </c>
      <c r="C13" s="64" t="s">
        <v>32</v>
      </c>
      <c r="D13" s="64" t="s">
        <v>33</v>
      </c>
      <c r="E13" s="64" t="s">
        <v>32</v>
      </c>
      <c r="F13" s="64" t="s">
        <v>34</v>
      </c>
      <c r="G13" s="64" t="s">
        <v>32</v>
      </c>
      <c r="H13" s="64" t="s">
        <v>35</v>
      </c>
      <c r="I13" s="64" t="s">
        <v>32</v>
      </c>
      <c r="J13" s="64" t="s">
        <v>36</v>
      </c>
      <c r="K13" s="64" t="s">
        <v>32</v>
      </c>
      <c r="L13" s="64" t="s">
        <v>44</v>
      </c>
      <c r="M13" s="64" t="s">
        <v>32</v>
      </c>
      <c r="N13" s="64" t="s">
        <v>31</v>
      </c>
      <c r="O13" s="64" t="s">
        <v>32</v>
      </c>
    </row>
    <row r="14" spans="1:15" ht="16.05" customHeight="1">
      <c r="A14" s="65" t="s">
        <v>166</v>
      </c>
      <c r="B14" s="66">
        <f>SUM('10月 売上表'!D40,'10月 売上表'!F40)</f>
        <v>0</v>
      </c>
      <c r="C14" s="65">
        <f>SUM('10月 売上表'!C40,'10月 売上表'!E40)</f>
        <v>0</v>
      </c>
      <c r="D14" s="66">
        <f>SUM('11月 売上表'!D40,'11月 売上表'!F40)</f>
        <v>0</v>
      </c>
      <c r="E14" s="65">
        <f>SUM('11月 売上表'!C40,'11月 売上表'!E40)</f>
        <v>0</v>
      </c>
      <c r="F14" s="66">
        <f>SUM('12月 売上表'!D40,'12月 売上表'!F40)</f>
        <v>0</v>
      </c>
      <c r="G14" s="65">
        <f>SUM('12月 売上表'!C40,'12月 売上表'!E40)</f>
        <v>0</v>
      </c>
      <c r="H14" s="66">
        <f>SUM('1月 売上表'!D40,'1月 売上表'!F40)</f>
        <v>0</v>
      </c>
      <c r="I14" s="65">
        <f>SUM('1月 売上表'!C40,'1月 売上表'!E40)</f>
        <v>0</v>
      </c>
      <c r="J14" s="66">
        <f>SUM('2月 売上表'!D40,'2月 売上表'!F40)</f>
        <v>0</v>
      </c>
      <c r="K14" s="65">
        <f>SUM('2月 売上表'!C40,'2月 売上表'!E40)</f>
        <v>0</v>
      </c>
      <c r="L14" s="66">
        <f>SUM('3月 売上表'!D40,'3月 売上表'!F40)</f>
        <v>0</v>
      </c>
      <c r="M14" s="65">
        <f>SUM('3月 売上表'!C40,'3月 売上表'!E40)</f>
        <v>0</v>
      </c>
      <c r="N14" s="66">
        <f>SUM(B14,D14,F14,H14,J14,L14)</f>
        <v>0</v>
      </c>
      <c r="O14" s="65">
        <f>SUM(C14,E14,G14,I14,K14,M14)</f>
        <v>0</v>
      </c>
    </row>
    <row r="15" spans="1:15" ht="16.05" customHeight="1">
      <c r="A15" s="65" t="s">
        <v>167</v>
      </c>
      <c r="B15" s="66">
        <f>SUM('10月 売上表'!D49,'10月 売上表'!F49)</f>
        <v>0</v>
      </c>
      <c r="C15" s="65">
        <f>SUM('10月 売上表'!C49,'10月 売上表'!E49)</f>
        <v>0</v>
      </c>
      <c r="D15" s="66">
        <f>SUM('11月 売上表'!D49,'11月 売上表'!F49)</f>
        <v>0</v>
      </c>
      <c r="E15" s="65">
        <f>SUM('11月 売上表'!C49,'11月 売上表'!E49)</f>
        <v>0</v>
      </c>
      <c r="F15" s="66">
        <f>SUM('12月 売上表'!D49,'12月 売上表'!F49)</f>
        <v>0</v>
      </c>
      <c r="G15" s="65">
        <f>SUM('12月 売上表'!C49,'12月 売上表'!E49)</f>
        <v>0</v>
      </c>
      <c r="H15" s="66">
        <f>SUM('1月 売上表'!D49,'1月 売上表'!F49)</f>
        <v>0</v>
      </c>
      <c r="I15" s="65">
        <f>SUM('1月 売上表'!C49,'1月 売上表'!E49)</f>
        <v>0</v>
      </c>
      <c r="J15" s="66">
        <f>SUM('2月 売上表'!D49,'2月 売上表'!F49)</f>
        <v>0</v>
      </c>
      <c r="K15" s="65">
        <f>SUM('2月 売上表'!C49,'2月 売上表'!E49)</f>
        <v>0</v>
      </c>
      <c r="L15" s="66">
        <f>SUM('3月 売上表'!D49,'3月 売上表'!F49)</f>
        <v>0</v>
      </c>
      <c r="M15" s="65">
        <f>SUM('3月 売上表'!C49,'3月 売上表'!E49)</f>
        <v>0</v>
      </c>
      <c r="N15" s="66">
        <f>SUM(B15,D15,F15,H15,J15,L15)</f>
        <v>0</v>
      </c>
      <c r="O15" s="65">
        <f>SUM(C15,E15,G15,I15,K15,M15)</f>
        <v>0</v>
      </c>
    </row>
    <row r="16" spans="1:15" ht="16.05" customHeight="1">
      <c r="A16" s="67" t="s">
        <v>168</v>
      </c>
      <c r="B16" s="68">
        <f>SUM(B14:B15)</f>
        <v>0</v>
      </c>
      <c r="C16" s="67">
        <f>SUM(C14,C15)</f>
        <v>0</v>
      </c>
      <c r="D16" s="68">
        <f>SUM(D14:D15)</f>
        <v>0</v>
      </c>
      <c r="E16" s="67">
        <f>SUM(E14,E15)</f>
        <v>0</v>
      </c>
      <c r="F16" s="68">
        <f>SUM(F14:F15)</f>
        <v>0</v>
      </c>
      <c r="G16" s="67">
        <f>SUM(G14,G15)</f>
        <v>0</v>
      </c>
      <c r="H16" s="68">
        <f>SUM(H14:H15)</f>
        <v>0</v>
      </c>
      <c r="I16" s="67">
        <f>SUM(I14,I15)</f>
        <v>0</v>
      </c>
      <c r="J16" s="68">
        <f>SUM(J14:J15)</f>
        <v>0</v>
      </c>
      <c r="K16" s="67">
        <f>SUM(K14,K15)</f>
        <v>0</v>
      </c>
      <c r="L16" s="68">
        <f>SUM(L14:L15)</f>
        <v>0</v>
      </c>
      <c r="M16" s="67">
        <f>SUM(M14,M15)</f>
        <v>0</v>
      </c>
      <c r="N16" s="68">
        <f>SUM(B16,D16,F16,H16,J16,L16)</f>
        <v>0</v>
      </c>
      <c r="O16" s="67"/>
    </row>
    <row r="17" spans="1:15" ht="16.05" customHeight="1">
      <c r="A17" s="65" t="s">
        <v>169</v>
      </c>
      <c r="B17" s="66">
        <f>SUM('10月 売上表'!D53)</f>
        <v>0</v>
      </c>
      <c r="C17" s="65">
        <f>SUM('10月 売上表'!C53)</f>
        <v>0</v>
      </c>
      <c r="D17" s="66">
        <f>SUM('11月 売上表'!D53)</f>
        <v>0</v>
      </c>
      <c r="E17" s="65">
        <f>SUM('11月 売上表'!C53)</f>
        <v>0</v>
      </c>
      <c r="F17" s="66">
        <f>SUM('12月 売上表'!D53)</f>
        <v>0</v>
      </c>
      <c r="G17" s="65">
        <f>SUM('12月 売上表'!C53)</f>
        <v>0</v>
      </c>
      <c r="H17" s="66">
        <f>SUM('1月 売上表'!D53)</f>
        <v>0</v>
      </c>
      <c r="I17" s="65">
        <f>SUM('1月 売上表'!C53)</f>
        <v>0</v>
      </c>
      <c r="J17" s="66">
        <f>SUM('2月 売上表'!D53)</f>
        <v>0</v>
      </c>
      <c r="K17" s="65">
        <f>SUM('2月 売上表'!C53)</f>
        <v>0</v>
      </c>
      <c r="L17" s="66">
        <f>SUM('3月 売上表'!D53)</f>
        <v>0</v>
      </c>
      <c r="M17" s="65">
        <f>SUM('3月 売上表'!C53)</f>
        <v>0</v>
      </c>
      <c r="N17" s="66">
        <f>SUM(B17,D17,F17,H17,J17,L17)</f>
        <v>0</v>
      </c>
      <c r="O17" s="65">
        <f>SUM(C17,E17,G17,I17,K17,M17)</f>
        <v>0</v>
      </c>
    </row>
    <row r="18" spans="1:15" ht="16.05" customHeight="1">
      <c r="A18" s="65" t="s">
        <v>170</v>
      </c>
      <c r="B18" s="66">
        <f>SUM('10月 売上表'!D60,'10月 売上表'!F60)</f>
        <v>0</v>
      </c>
      <c r="C18" s="65">
        <f>SUM('10月 売上表'!C60,'10月 売上表'!E60)</f>
        <v>0</v>
      </c>
      <c r="D18" s="66">
        <f>SUM('11月 売上表'!D60,'11月 売上表'!F60)</f>
        <v>0</v>
      </c>
      <c r="E18" s="65">
        <f>SUM('11月 売上表'!C60,'11月 売上表'!E60)</f>
        <v>0</v>
      </c>
      <c r="F18" s="66">
        <f>SUM('12月 売上表'!D60,'12月 売上表'!F60)</f>
        <v>0</v>
      </c>
      <c r="G18" s="65">
        <f>SUM('12月 売上表'!C60,'12月 売上表'!E60)</f>
        <v>0</v>
      </c>
      <c r="H18" s="66">
        <f>SUM('1月 売上表'!D60,'1月 売上表'!F60)</f>
        <v>0</v>
      </c>
      <c r="I18" s="65">
        <f>SUM('1月 売上表'!C60,'1月 売上表'!E60)</f>
        <v>0</v>
      </c>
      <c r="J18" s="66">
        <f>SUM('2月 売上表'!D60,'2月 売上表'!F60)</f>
        <v>0</v>
      </c>
      <c r="K18" s="65">
        <f>SUM('2月 売上表'!C60,'2月 売上表'!E60)</f>
        <v>0</v>
      </c>
      <c r="L18" s="66">
        <f>SUM('3月 売上表'!D60,'3月 売上表'!F60)</f>
        <v>0</v>
      </c>
      <c r="M18" s="65">
        <f>SUM('3月 売上表'!C60,'3月 売上表'!E60)</f>
        <v>0</v>
      </c>
      <c r="N18" s="66">
        <f>SUM(B18,D18,F18,H18,J18,L18)</f>
        <v>0</v>
      </c>
      <c r="O18" s="65">
        <f>SUM(C18,E18,G18,I18,K18,M18)</f>
        <v>0</v>
      </c>
    </row>
    <row r="19" spans="1:15" ht="16.05" customHeight="1">
      <c r="A19" s="69" t="s">
        <v>171</v>
      </c>
      <c r="B19" s="70">
        <f t="shared" ref="B19:N19" si="1">SUM(B16:B18)</f>
        <v>0</v>
      </c>
      <c r="C19" s="69">
        <f t="shared" si="1"/>
        <v>0</v>
      </c>
      <c r="D19" s="70">
        <f t="shared" si="1"/>
        <v>0</v>
      </c>
      <c r="E19" s="69">
        <f t="shared" si="1"/>
        <v>0</v>
      </c>
      <c r="F19" s="70">
        <f t="shared" si="1"/>
        <v>0</v>
      </c>
      <c r="G19" s="69">
        <f t="shared" si="1"/>
        <v>0</v>
      </c>
      <c r="H19" s="70">
        <f t="shared" si="1"/>
        <v>0</v>
      </c>
      <c r="I19" s="69">
        <f t="shared" si="1"/>
        <v>0</v>
      </c>
      <c r="J19" s="70">
        <f t="shared" si="1"/>
        <v>0</v>
      </c>
      <c r="K19" s="69">
        <f t="shared" si="1"/>
        <v>0</v>
      </c>
      <c r="L19" s="70">
        <f t="shared" si="1"/>
        <v>0</v>
      </c>
      <c r="M19" s="69">
        <f t="shared" si="1"/>
        <v>0</v>
      </c>
      <c r="N19" s="71">
        <f t="shared" si="1"/>
        <v>0</v>
      </c>
      <c r="O19" s="69"/>
    </row>
    <row r="20" spans="1:15" ht="8.4" customHeight="1"/>
    <row r="21" spans="1:15">
      <c r="A21" s="63" t="s">
        <v>29</v>
      </c>
    </row>
    <row r="22" spans="1:15" ht="16.05" customHeight="1">
      <c r="A22" s="64" t="s">
        <v>25</v>
      </c>
      <c r="B22" s="64" t="s">
        <v>26</v>
      </c>
      <c r="C22" s="64" t="s">
        <v>32</v>
      </c>
    </row>
    <row r="23" spans="1:15" ht="16.05" customHeight="1">
      <c r="A23" s="65" t="s">
        <v>166</v>
      </c>
      <c r="B23" s="66">
        <f>SUM(N5,N14)</f>
        <v>81649</v>
      </c>
      <c r="C23" s="65">
        <f>SUM(O5,O14)</f>
        <v>5</v>
      </c>
    </row>
    <row r="24" spans="1:15" ht="16.05" customHeight="1">
      <c r="A24" s="65" t="s">
        <v>167</v>
      </c>
      <c r="B24" s="66">
        <f>SUM(N6,N15)</f>
        <v>20400</v>
      </c>
      <c r="C24" s="65">
        <f>SUM(O6,O15)</f>
        <v>3</v>
      </c>
    </row>
    <row r="25" spans="1:15" ht="16.05" customHeight="1">
      <c r="A25" s="67" t="s">
        <v>168</v>
      </c>
      <c r="B25" s="68">
        <f>SUM(B23:B24)</f>
        <v>102049</v>
      </c>
      <c r="C25" s="67">
        <f>SUM(C23,C24)</f>
        <v>8</v>
      </c>
    </row>
    <row r="26" spans="1:15" ht="16.05" customHeight="1">
      <c r="A26" s="65" t="s">
        <v>169</v>
      </c>
      <c r="B26" s="66">
        <f>SUM(N8,N17)</f>
        <v>0</v>
      </c>
      <c r="C26" s="65">
        <f>SUM(O8,O17)</f>
        <v>0</v>
      </c>
    </row>
    <row r="27" spans="1:15" ht="16.05" customHeight="1">
      <c r="A27" s="65" t="s">
        <v>170</v>
      </c>
      <c r="B27" s="66">
        <f>SUM(N9,N18)</f>
        <v>0</v>
      </c>
      <c r="C27" s="65">
        <f>SUM(O9,O18)</f>
        <v>0</v>
      </c>
    </row>
    <row r="28" spans="1:15" ht="16.05" customHeight="1">
      <c r="A28" s="69" t="s">
        <v>171</v>
      </c>
      <c r="B28" s="71">
        <f>SUM(B25:B27)</f>
        <v>102049</v>
      </c>
      <c r="C28" s="69">
        <f>SUM(C25:C27)</f>
        <v>8</v>
      </c>
    </row>
    <row r="31" spans="1:15" s="74" customFormat="1" ht="10.8" hidden="1">
      <c r="A31" s="75" t="s">
        <v>219</v>
      </c>
      <c r="B31" s="75" t="s">
        <v>78</v>
      </c>
      <c r="C31" s="77" t="s">
        <v>56</v>
      </c>
      <c r="D31" s="75" t="s">
        <v>57</v>
      </c>
      <c r="E31" s="77" t="s">
        <v>49</v>
      </c>
      <c r="F31" s="75" t="s">
        <v>50</v>
      </c>
      <c r="G31" s="77" t="s">
        <v>137</v>
      </c>
      <c r="H31" s="75" t="s">
        <v>51</v>
      </c>
      <c r="I31" s="77" t="s">
        <v>52</v>
      </c>
      <c r="J31" s="75" t="s">
        <v>53</v>
      </c>
      <c r="K31" s="77" t="s">
        <v>54</v>
      </c>
      <c r="L31" s="75" t="s">
        <v>55</v>
      </c>
      <c r="M31" s="77" t="s">
        <v>138</v>
      </c>
      <c r="O31" s="76"/>
    </row>
    <row r="32" spans="1:15" s="74" customFormat="1" ht="10.8" hidden="1">
      <c r="B32" s="78">
        <f>B10</f>
        <v>102049</v>
      </c>
      <c r="C32" s="79">
        <f>D10</f>
        <v>0</v>
      </c>
      <c r="D32" s="78">
        <f>F10</f>
        <v>0</v>
      </c>
      <c r="E32" s="79">
        <f>H10</f>
        <v>0</v>
      </c>
      <c r="F32" s="78">
        <f>J10</f>
        <v>0</v>
      </c>
      <c r="G32" s="79">
        <f>L10</f>
        <v>0</v>
      </c>
      <c r="H32" s="78">
        <f>B19</f>
        <v>0</v>
      </c>
      <c r="I32" s="79">
        <f>D19</f>
        <v>0</v>
      </c>
      <c r="J32" s="78">
        <f>F19</f>
        <v>0</v>
      </c>
      <c r="K32" s="79">
        <f>H19</f>
        <v>0</v>
      </c>
      <c r="L32" s="78">
        <f>J19</f>
        <v>0</v>
      </c>
      <c r="M32" s="79">
        <f>L19</f>
        <v>0</v>
      </c>
      <c r="O32" s="76"/>
    </row>
  </sheetData>
  <sheetProtection algorithmName="SHA-512" hashValue="iDCblH01gzHwV92OHKFB0LJXybxnHrjVVQXvH0pYndaucCqMl2JyCiIUr14bKfIGLWJQ72RL7lb8HppD8A766A==" saltValue="S4kxNvrLI/kgwVhYSWqZUA==" spinCount="100000" sheet="1" scenarios="1" autoFilter="0"/>
  <mergeCells count="2">
    <mergeCell ref="B3:C3"/>
    <mergeCell ref="A2:B2"/>
  </mergeCells>
  <phoneticPr fontId="2"/>
  <pageMargins left="0.7" right="0.7" top="0.75" bottom="0.75" header="0.3" footer="0.3"/>
  <pageSetup paperSize="9" scale="46"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8E04F-2FBD-4621-82AE-D1746E98BFB0}">
  <sheetPr codeName="Sheet4">
    <tabColor rgb="FFA5A5A5"/>
  </sheetPr>
  <dimension ref="A2:H18"/>
  <sheetViews>
    <sheetView showGridLines="0" workbookViewId="0">
      <selection activeCell="F18" sqref="F18"/>
    </sheetView>
  </sheetViews>
  <sheetFormatPr defaultRowHeight="21"/>
  <cols>
    <col min="1" max="2" width="17.19921875" style="73" bestFit="1" customWidth="1"/>
    <col min="3" max="3" width="10.59765625" style="73" bestFit="1" customWidth="1"/>
    <col min="4" max="4" width="49.796875" style="73" bestFit="1" customWidth="1"/>
    <col min="5" max="5" width="20.3984375" style="73" bestFit="1" customWidth="1"/>
    <col min="6" max="16384" width="8.796875" style="73"/>
  </cols>
  <sheetData>
    <row r="2" spans="1:8">
      <c r="A2" s="72" t="s">
        <v>3</v>
      </c>
      <c r="B2" s="72" t="s">
        <v>5</v>
      </c>
      <c r="C2" s="72" t="s">
        <v>7</v>
      </c>
      <c r="D2" s="72" t="s">
        <v>10</v>
      </c>
      <c r="E2" s="72" t="s">
        <v>11</v>
      </c>
      <c r="F2" s="72" t="s">
        <v>222</v>
      </c>
      <c r="G2" s="72"/>
      <c r="H2" s="72" t="s">
        <v>134</v>
      </c>
    </row>
    <row r="3" spans="1:8">
      <c r="A3" s="16" t="s">
        <v>4</v>
      </c>
      <c r="B3" s="16">
        <v>1</v>
      </c>
      <c r="C3" s="16" t="s">
        <v>6</v>
      </c>
      <c r="D3" s="17" t="s">
        <v>0</v>
      </c>
      <c r="E3" s="16" t="s">
        <v>12</v>
      </c>
      <c r="F3" s="16" t="s">
        <v>223</v>
      </c>
      <c r="G3" s="16"/>
      <c r="H3" s="18">
        <v>0</v>
      </c>
    </row>
    <row r="4" spans="1:8">
      <c r="A4" s="16">
        <v>1</v>
      </c>
      <c r="B4" s="16">
        <v>2</v>
      </c>
      <c r="C4" s="16" t="s">
        <v>8</v>
      </c>
      <c r="D4" s="19" t="s">
        <v>121</v>
      </c>
      <c r="E4" s="16" t="s">
        <v>13</v>
      </c>
      <c r="F4" s="16"/>
      <c r="G4" s="16"/>
      <c r="H4" s="18">
        <v>2.1000000000000001E-2</v>
      </c>
    </row>
    <row r="5" spans="1:8">
      <c r="A5" s="16">
        <v>2</v>
      </c>
      <c r="B5" s="16">
        <v>3</v>
      </c>
      <c r="C5" s="16" t="s">
        <v>1</v>
      </c>
      <c r="D5" s="17" t="s">
        <v>122</v>
      </c>
      <c r="E5" s="16"/>
      <c r="F5" s="16"/>
      <c r="G5" s="16"/>
      <c r="H5" s="16"/>
    </row>
    <row r="6" spans="1:8">
      <c r="A6" s="16">
        <v>3</v>
      </c>
      <c r="B6" s="20" t="s">
        <v>15</v>
      </c>
      <c r="C6" s="16"/>
      <c r="D6" s="19" t="s">
        <v>9</v>
      </c>
      <c r="E6" s="16"/>
      <c r="F6" s="16"/>
      <c r="G6" s="16"/>
      <c r="H6" s="16"/>
    </row>
    <row r="7" spans="1:8">
      <c r="A7" s="16">
        <v>4</v>
      </c>
      <c r="B7" s="16"/>
      <c r="C7" s="16"/>
      <c r="D7" s="17" t="s">
        <v>123</v>
      </c>
      <c r="E7" s="16"/>
      <c r="F7" s="16"/>
      <c r="G7" s="16"/>
      <c r="H7" s="16"/>
    </row>
    <row r="8" spans="1:8">
      <c r="A8" s="16">
        <v>5</v>
      </c>
      <c r="B8" s="16"/>
      <c r="C8" s="16"/>
      <c r="D8" s="19" t="s">
        <v>124</v>
      </c>
      <c r="E8" s="16"/>
      <c r="F8" s="16"/>
      <c r="G8" s="16"/>
      <c r="H8" s="16"/>
    </row>
    <row r="9" spans="1:8">
      <c r="A9" s="16"/>
      <c r="B9" s="16"/>
      <c r="C9" s="16"/>
      <c r="D9" s="17" t="s">
        <v>125</v>
      </c>
      <c r="E9" s="16"/>
      <c r="F9" s="16"/>
      <c r="G9" s="16"/>
      <c r="H9" s="16"/>
    </row>
    <row r="10" spans="1:8">
      <c r="A10" s="16"/>
      <c r="B10" s="16"/>
      <c r="C10" s="16"/>
      <c r="D10" s="19" t="s">
        <v>126</v>
      </c>
      <c r="E10" s="16"/>
      <c r="F10" s="16"/>
      <c r="G10" s="16"/>
      <c r="H10" s="16"/>
    </row>
    <row r="11" spans="1:8">
      <c r="A11" s="16"/>
      <c r="B11" s="16"/>
      <c r="C11" s="16"/>
      <c r="D11" s="17" t="s">
        <v>127</v>
      </c>
      <c r="E11" s="16"/>
      <c r="F11" s="16"/>
      <c r="G11" s="16"/>
      <c r="H11" s="16"/>
    </row>
    <row r="12" spans="1:8">
      <c r="A12" s="16"/>
      <c r="B12" s="16"/>
      <c r="C12" s="16"/>
      <c r="D12" s="19" t="s">
        <v>14</v>
      </c>
      <c r="E12" s="16"/>
      <c r="F12" s="16"/>
      <c r="G12" s="16"/>
      <c r="H12" s="16"/>
    </row>
    <row r="13" spans="1:8">
      <c r="A13" s="16"/>
      <c r="B13" s="16"/>
      <c r="C13" s="16"/>
      <c r="D13" s="19" t="s">
        <v>119</v>
      </c>
      <c r="E13" s="16"/>
      <c r="F13" s="16"/>
      <c r="G13" s="16"/>
      <c r="H13" s="16"/>
    </row>
    <row r="14" spans="1:8">
      <c r="A14" s="16"/>
      <c r="B14" s="16"/>
      <c r="C14" s="16"/>
      <c r="D14" s="16" t="s">
        <v>132</v>
      </c>
      <c r="E14" s="16"/>
      <c r="F14" s="16"/>
      <c r="G14" s="16"/>
      <c r="H14" s="16"/>
    </row>
    <row r="15" spans="1:8">
      <c r="A15" s="16"/>
      <c r="B15" s="16"/>
      <c r="C15" s="16"/>
      <c r="D15" s="16" t="s">
        <v>128</v>
      </c>
      <c r="E15" s="16"/>
      <c r="F15" s="16"/>
      <c r="G15" s="16"/>
      <c r="H15" s="16"/>
    </row>
    <row r="16" spans="1:8">
      <c r="A16" s="16"/>
      <c r="B16" s="16"/>
      <c r="C16" s="16"/>
      <c r="D16" s="16" t="s">
        <v>129</v>
      </c>
      <c r="E16" s="16"/>
      <c r="F16" s="16"/>
      <c r="G16" s="16"/>
      <c r="H16" s="16"/>
    </row>
    <row r="17" spans="1:8">
      <c r="A17" s="16"/>
      <c r="B17" s="16"/>
      <c r="C17" s="16"/>
      <c r="D17" s="16" t="s">
        <v>130</v>
      </c>
      <c r="E17" s="16"/>
      <c r="F17" s="16"/>
      <c r="G17" s="16"/>
      <c r="H17" s="16"/>
    </row>
    <row r="18" spans="1:8">
      <c r="A18" s="16"/>
      <c r="B18" s="16"/>
      <c r="C18" s="16"/>
      <c r="D18" s="16" t="s">
        <v>131</v>
      </c>
      <c r="E18" s="16"/>
      <c r="F18" s="16"/>
      <c r="G18" s="16"/>
      <c r="H18" s="16"/>
    </row>
  </sheetData>
  <sheetProtection algorithmName="SHA-512" hashValue="OYpQK4Xr6B77DETMVOrMlTs628OSZ/uj0pQmm8wUM9QOEUneXDOTdIx8itKo0r5lyEKIORtmmKGc7Y7VR/Wb7A==" saltValue="w5iOfxyZMIlSKR/zp2HzqQ==" spinCount="100000" sheet="1" scenarios="1" autoFilter="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9B2A-2BEC-4585-8F74-0F7D09829D45}">
  <sheetPr>
    <tabColor rgb="FFFFC000"/>
    <pageSetUpPr fitToPage="1"/>
  </sheetPr>
  <dimension ref="A1:M36"/>
  <sheetViews>
    <sheetView showGridLines="0" workbookViewId="0">
      <selection activeCell="B8" sqref="B8"/>
    </sheetView>
  </sheetViews>
  <sheetFormatPr defaultRowHeight="18"/>
  <cols>
    <col min="1" max="1" width="36.69921875" customWidth="1"/>
    <col min="2" max="13" width="12.19921875" customWidth="1"/>
  </cols>
  <sheetData>
    <row r="1" spans="1:13" ht="30" customHeight="1">
      <c r="A1" s="27" t="s">
        <v>135</v>
      </c>
      <c r="B1" s="27"/>
      <c r="C1" s="27"/>
      <c r="D1" s="27"/>
      <c r="E1" s="27"/>
      <c r="F1" s="27"/>
      <c r="G1" s="27"/>
      <c r="H1" s="27"/>
      <c r="I1" s="27"/>
      <c r="J1" s="27"/>
      <c r="K1" s="27"/>
      <c r="L1" s="27"/>
      <c r="M1" s="27"/>
    </row>
    <row r="2" spans="1:13" ht="30" customHeight="1">
      <c r="A2" s="395" t="s">
        <v>249</v>
      </c>
      <c r="B2" s="396"/>
      <c r="C2" s="396"/>
      <c r="D2" s="396"/>
      <c r="E2" s="396"/>
      <c r="F2" s="396"/>
      <c r="G2" s="396"/>
      <c r="H2" s="396"/>
      <c r="I2" s="396"/>
      <c r="J2" s="396"/>
      <c r="K2" s="396"/>
      <c r="L2" s="396"/>
      <c r="M2" s="397"/>
    </row>
    <row r="3" spans="1:13" ht="37.950000000000003" customHeight="1">
      <c r="A3" s="398" t="s">
        <v>250</v>
      </c>
      <c r="B3" s="399"/>
      <c r="C3" s="399"/>
      <c r="D3" s="399"/>
      <c r="E3" s="399"/>
      <c r="F3" s="399"/>
      <c r="G3" s="399"/>
      <c r="H3" s="399"/>
      <c r="I3" s="399"/>
      <c r="J3" s="399"/>
      <c r="K3" s="399"/>
      <c r="L3" s="399"/>
      <c r="M3" s="400"/>
    </row>
    <row r="4" spans="1:13" ht="37.950000000000003" customHeight="1">
      <c r="A4" s="401" t="s">
        <v>251</v>
      </c>
      <c r="B4" s="402"/>
      <c r="C4" s="402"/>
      <c r="D4" s="402"/>
      <c r="E4" s="402"/>
      <c r="F4" s="402"/>
      <c r="G4" s="402"/>
      <c r="H4" s="402"/>
      <c r="I4" s="402"/>
      <c r="J4" s="402"/>
      <c r="K4" s="402"/>
      <c r="L4" s="402"/>
      <c r="M4" s="403"/>
    </row>
    <row r="5" spans="1:13" ht="30" customHeight="1">
      <c r="A5" s="404" t="s">
        <v>266</v>
      </c>
      <c r="B5" s="404"/>
      <c r="C5" s="404"/>
      <c r="D5" s="404"/>
      <c r="E5" s="404"/>
      <c r="F5" s="404"/>
      <c r="G5" s="404"/>
      <c r="H5" s="404"/>
      <c r="I5" s="404"/>
      <c r="J5" s="404"/>
      <c r="K5" s="404"/>
      <c r="L5" s="404"/>
      <c r="M5" s="404"/>
    </row>
    <row r="6" spans="1:13" ht="22.2">
      <c r="A6" s="28" t="s">
        <v>136</v>
      </c>
      <c r="B6" s="28" t="s">
        <v>78</v>
      </c>
      <c r="C6" s="28" t="s">
        <v>56</v>
      </c>
      <c r="D6" s="28" t="s">
        <v>57</v>
      </c>
      <c r="E6" s="28" t="s">
        <v>49</v>
      </c>
      <c r="F6" s="28" t="s">
        <v>50</v>
      </c>
      <c r="G6" s="28" t="s">
        <v>137</v>
      </c>
      <c r="H6" s="28" t="s">
        <v>51</v>
      </c>
      <c r="I6" s="28" t="s">
        <v>52</v>
      </c>
      <c r="J6" s="28" t="s">
        <v>53</v>
      </c>
      <c r="K6" s="28" t="s">
        <v>54</v>
      </c>
      <c r="L6" s="28" t="s">
        <v>55</v>
      </c>
      <c r="M6" s="28" t="s">
        <v>138</v>
      </c>
    </row>
    <row r="7" spans="1:13" ht="22.05" customHeight="1">
      <c r="A7" s="29" t="s">
        <v>139</v>
      </c>
      <c r="B7" s="29"/>
      <c r="C7" s="29"/>
      <c r="D7" s="29"/>
      <c r="E7" s="29"/>
      <c r="F7" s="29"/>
      <c r="G7" s="29"/>
      <c r="H7" s="29"/>
      <c r="I7" s="29"/>
      <c r="J7" s="29"/>
      <c r="K7" s="29"/>
      <c r="L7" s="29"/>
      <c r="M7" s="29"/>
    </row>
    <row r="8" spans="1:13" ht="22.2">
      <c r="A8" s="30" t="s">
        <v>142</v>
      </c>
      <c r="B8" s="2">
        <v>2.1000000000000001E-2</v>
      </c>
      <c r="C8" s="2">
        <f t="shared" ref="C8:M8" si="0">B8</f>
        <v>2.1000000000000001E-2</v>
      </c>
      <c r="D8" s="2">
        <f t="shared" si="0"/>
        <v>2.1000000000000001E-2</v>
      </c>
      <c r="E8" s="2">
        <f t="shared" si="0"/>
        <v>2.1000000000000001E-2</v>
      </c>
      <c r="F8" s="2">
        <f t="shared" si="0"/>
        <v>2.1000000000000001E-2</v>
      </c>
      <c r="G8" s="2">
        <f t="shared" si="0"/>
        <v>2.1000000000000001E-2</v>
      </c>
      <c r="H8" s="2">
        <f t="shared" si="0"/>
        <v>2.1000000000000001E-2</v>
      </c>
      <c r="I8" s="2">
        <f t="shared" si="0"/>
        <v>2.1000000000000001E-2</v>
      </c>
      <c r="J8" s="2">
        <f t="shared" si="0"/>
        <v>2.1000000000000001E-2</v>
      </c>
      <c r="K8" s="2">
        <f t="shared" si="0"/>
        <v>2.1000000000000001E-2</v>
      </c>
      <c r="L8" s="2">
        <f t="shared" si="0"/>
        <v>2.1000000000000001E-2</v>
      </c>
      <c r="M8" s="2">
        <f t="shared" si="0"/>
        <v>2.1000000000000001E-2</v>
      </c>
    </row>
    <row r="9" spans="1:13" ht="22.2">
      <c r="A9" s="31" t="s">
        <v>143</v>
      </c>
      <c r="B9" s="3">
        <v>10760</v>
      </c>
      <c r="C9" s="3">
        <f t="shared" ref="C9:M9" si="1">B9</f>
        <v>10760</v>
      </c>
      <c r="D9" s="3">
        <f t="shared" si="1"/>
        <v>10760</v>
      </c>
      <c r="E9" s="3">
        <f t="shared" si="1"/>
        <v>10760</v>
      </c>
      <c r="F9" s="3">
        <f t="shared" si="1"/>
        <v>10760</v>
      </c>
      <c r="G9" s="3">
        <f t="shared" si="1"/>
        <v>10760</v>
      </c>
      <c r="H9" s="3">
        <f t="shared" si="1"/>
        <v>10760</v>
      </c>
      <c r="I9" s="3">
        <f t="shared" si="1"/>
        <v>10760</v>
      </c>
      <c r="J9" s="3">
        <f t="shared" si="1"/>
        <v>10760</v>
      </c>
      <c r="K9" s="3">
        <f t="shared" si="1"/>
        <v>10760</v>
      </c>
      <c r="L9" s="3">
        <f t="shared" si="1"/>
        <v>10760</v>
      </c>
      <c r="M9" s="3">
        <f t="shared" si="1"/>
        <v>10760</v>
      </c>
    </row>
    <row r="10" spans="1:13" ht="22.2">
      <c r="A10" s="31" t="s">
        <v>144</v>
      </c>
      <c r="B10" s="3">
        <v>13980</v>
      </c>
      <c r="C10" s="3">
        <f t="shared" ref="C10:M10" si="2">B10</f>
        <v>13980</v>
      </c>
      <c r="D10" s="3">
        <f t="shared" si="2"/>
        <v>13980</v>
      </c>
      <c r="E10" s="3">
        <f t="shared" si="2"/>
        <v>13980</v>
      </c>
      <c r="F10" s="3">
        <f t="shared" si="2"/>
        <v>13980</v>
      </c>
      <c r="G10" s="3">
        <f t="shared" si="2"/>
        <v>13980</v>
      </c>
      <c r="H10" s="3">
        <f t="shared" si="2"/>
        <v>13980</v>
      </c>
      <c r="I10" s="3">
        <f t="shared" si="2"/>
        <v>13980</v>
      </c>
      <c r="J10" s="3">
        <f t="shared" si="2"/>
        <v>13980</v>
      </c>
      <c r="K10" s="3">
        <f t="shared" si="2"/>
        <v>13980</v>
      </c>
      <c r="L10" s="3">
        <f t="shared" si="2"/>
        <v>13980</v>
      </c>
      <c r="M10" s="3">
        <f t="shared" si="2"/>
        <v>13980</v>
      </c>
    </row>
    <row r="11" spans="1:13" ht="22.2">
      <c r="A11" s="31" t="s">
        <v>95</v>
      </c>
      <c r="B11" s="3">
        <v>3500</v>
      </c>
      <c r="C11" s="3">
        <f t="shared" ref="C11:M11" si="3">B11</f>
        <v>3500</v>
      </c>
      <c r="D11" s="3">
        <f t="shared" si="3"/>
        <v>3500</v>
      </c>
      <c r="E11" s="3">
        <f t="shared" si="3"/>
        <v>3500</v>
      </c>
      <c r="F11" s="3">
        <f t="shared" si="3"/>
        <v>3500</v>
      </c>
      <c r="G11" s="3">
        <f t="shared" si="3"/>
        <v>3500</v>
      </c>
      <c r="H11" s="3">
        <f t="shared" si="3"/>
        <v>3500</v>
      </c>
      <c r="I11" s="3">
        <f t="shared" si="3"/>
        <v>3500</v>
      </c>
      <c r="J11" s="3">
        <f t="shared" si="3"/>
        <v>3500</v>
      </c>
      <c r="K11" s="3">
        <f t="shared" si="3"/>
        <v>3500</v>
      </c>
      <c r="L11" s="3">
        <f t="shared" si="3"/>
        <v>3500</v>
      </c>
      <c r="M11" s="3">
        <f t="shared" si="3"/>
        <v>3500</v>
      </c>
    </row>
    <row r="12" spans="1:13" ht="22.2">
      <c r="A12" s="31" t="s">
        <v>145</v>
      </c>
      <c r="B12" s="3">
        <v>2000</v>
      </c>
      <c r="C12" s="3">
        <f t="shared" ref="C12:M12" si="4">B12</f>
        <v>2000</v>
      </c>
      <c r="D12" s="3">
        <f t="shared" si="4"/>
        <v>2000</v>
      </c>
      <c r="E12" s="3">
        <f t="shared" si="4"/>
        <v>2000</v>
      </c>
      <c r="F12" s="3">
        <f t="shared" si="4"/>
        <v>2000</v>
      </c>
      <c r="G12" s="3">
        <f t="shared" si="4"/>
        <v>2000</v>
      </c>
      <c r="H12" s="3">
        <f t="shared" si="4"/>
        <v>2000</v>
      </c>
      <c r="I12" s="3">
        <f t="shared" si="4"/>
        <v>2000</v>
      </c>
      <c r="J12" s="3">
        <f t="shared" si="4"/>
        <v>2000</v>
      </c>
      <c r="K12" s="3">
        <f t="shared" si="4"/>
        <v>2000</v>
      </c>
      <c r="L12" s="3">
        <f t="shared" si="4"/>
        <v>2000</v>
      </c>
      <c r="M12" s="3">
        <f t="shared" si="4"/>
        <v>2000</v>
      </c>
    </row>
    <row r="13" spans="1:13" ht="22.2">
      <c r="A13" s="31" t="s">
        <v>146</v>
      </c>
      <c r="B13" s="3">
        <v>1000</v>
      </c>
      <c r="C13" s="3">
        <f t="shared" ref="C13:M13" si="5">B13</f>
        <v>1000</v>
      </c>
      <c r="D13" s="3">
        <f t="shared" si="5"/>
        <v>1000</v>
      </c>
      <c r="E13" s="3">
        <f t="shared" si="5"/>
        <v>1000</v>
      </c>
      <c r="F13" s="3">
        <f t="shared" si="5"/>
        <v>1000</v>
      </c>
      <c r="G13" s="3">
        <f t="shared" si="5"/>
        <v>1000</v>
      </c>
      <c r="H13" s="3">
        <f t="shared" si="5"/>
        <v>1000</v>
      </c>
      <c r="I13" s="3">
        <f t="shared" si="5"/>
        <v>1000</v>
      </c>
      <c r="J13" s="3">
        <f t="shared" si="5"/>
        <v>1000</v>
      </c>
      <c r="K13" s="3">
        <f t="shared" si="5"/>
        <v>1000</v>
      </c>
      <c r="L13" s="3">
        <f t="shared" si="5"/>
        <v>1000</v>
      </c>
      <c r="M13" s="3">
        <f t="shared" si="5"/>
        <v>1000</v>
      </c>
    </row>
    <row r="14" spans="1:13" ht="22.2">
      <c r="A14" s="31" t="s">
        <v>147</v>
      </c>
      <c r="B14" s="3">
        <v>500</v>
      </c>
      <c r="C14" s="3">
        <f t="shared" ref="C14:M14" si="6">B14</f>
        <v>500</v>
      </c>
      <c r="D14" s="3">
        <f t="shared" si="6"/>
        <v>500</v>
      </c>
      <c r="E14" s="3">
        <f t="shared" si="6"/>
        <v>500</v>
      </c>
      <c r="F14" s="3">
        <f t="shared" si="6"/>
        <v>500</v>
      </c>
      <c r="G14" s="3">
        <f t="shared" si="6"/>
        <v>500</v>
      </c>
      <c r="H14" s="3">
        <f t="shared" si="6"/>
        <v>500</v>
      </c>
      <c r="I14" s="3">
        <f t="shared" si="6"/>
        <v>500</v>
      </c>
      <c r="J14" s="3">
        <f t="shared" si="6"/>
        <v>500</v>
      </c>
      <c r="K14" s="3">
        <f t="shared" si="6"/>
        <v>500</v>
      </c>
      <c r="L14" s="3">
        <f t="shared" si="6"/>
        <v>500</v>
      </c>
      <c r="M14" s="3">
        <f t="shared" si="6"/>
        <v>500</v>
      </c>
    </row>
    <row r="15" spans="1:13" ht="22.2">
      <c r="A15" s="31" t="s">
        <v>148</v>
      </c>
      <c r="B15" s="3">
        <v>4500</v>
      </c>
      <c r="C15" s="3">
        <f t="shared" ref="C15:M15" si="7">B15</f>
        <v>4500</v>
      </c>
      <c r="D15" s="3">
        <f t="shared" si="7"/>
        <v>4500</v>
      </c>
      <c r="E15" s="3">
        <f t="shared" si="7"/>
        <v>4500</v>
      </c>
      <c r="F15" s="3">
        <f t="shared" si="7"/>
        <v>4500</v>
      </c>
      <c r="G15" s="3">
        <f t="shared" si="7"/>
        <v>4500</v>
      </c>
      <c r="H15" s="3">
        <f t="shared" si="7"/>
        <v>4500</v>
      </c>
      <c r="I15" s="3">
        <f t="shared" si="7"/>
        <v>4500</v>
      </c>
      <c r="J15" s="3">
        <f t="shared" si="7"/>
        <v>4500</v>
      </c>
      <c r="K15" s="3">
        <f t="shared" si="7"/>
        <v>4500</v>
      </c>
      <c r="L15" s="3">
        <f t="shared" si="7"/>
        <v>4500</v>
      </c>
      <c r="M15" s="3">
        <f t="shared" si="7"/>
        <v>4500</v>
      </c>
    </row>
    <row r="16" spans="1:13" ht="22.2">
      <c r="A16" s="31" t="s">
        <v>149</v>
      </c>
      <c r="B16" s="3">
        <v>2000</v>
      </c>
      <c r="C16" s="3">
        <f t="shared" ref="C16:M16" si="8">B16</f>
        <v>2000</v>
      </c>
      <c r="D16" s="3">
        <f t="shared" si="8"/>
        <v>2000</v>
      </c>
      <c r="E16" s="3">
        <f t="shared" si="8"/>
        <v>2000</v>
      </c>
      <c r="F16" s="3">
        <f t="shared" si="8"/>
        <v>2000</v>
      </c>
      <c r="G16" s="3">
        <f t="shared" si="8"/>
        <v>2000</v>
      </c>
      <c r="H16" s="3">
        <f t="shared" si="8"/>
        <v>2000</v>
      </c>
      <c r="I16" s="3">
        <f t="shared" si="8"/>
        <v>2000</v>
      </c>
      <c r="J16" s="3">
        <f t="shared" si="8"/>
        <v>2000</v>
      </c>
      <c r="K16" s="3">
        <f t="shared" si="8"/>
        <v>2000</v>
      </c>
      <c r="L16" s="3">
        <f t="shared" si="8"/>
        <v>2000</v>
      </c>
      <c r="M16" s="3">
        <f t="shared" si="8"/>
        <v>2000</v>
      </c>
    </row>
    <row r="17" spans="1:13" ht="22.2">
      <c r="A17" s="31" t="s">
        <v>150</v>
      </c>
      <c r="B17" s="3">
        <v>6000</v>
      </c>
      <c r="C17" s="3">
        <f t="shared" ref="C17:M17" si="9">B17</f>
        <v>6000</v>
      </c>
      <c r="D17" s="3">
        <f t="shared" si="9"/>
        <v>6000</v>
      </c>
      <c r="E17" s="3">
        <f t="shared" si="9"/>
        <v>6000</v>
      </c>
      <c r="F17" s="3">
        <f t="shared" si="9"/>
        <v>6000</v>
      </c>
      <c r="G17" s="3">
        <f t="shared" si="9"/>
        <v>6000</v>
      </c>
      <c r="H17" s="3">
        <f t="shared" si="9"/>
        <v>6000</v>
      </c>
      <c r="I17" s="3">
        <f t="shared" si="9"/>
        <v>6000</v>
      </c>
      <c r="J17" s="3">
        <f t="shared" si="9"/>
        <v>6000</v>
      </c>
      <c r="K17" s="3">
        <f t="shared" si="9"/>
        <v>6000</v>
      </c>
      <c r="L17" s="3">
        <f t="shared" si="9"/>
        <v>6000</v>
      </c>
      <c r="M17" s="3">
        <f t="shared" si="9"/>
        <v>6000</v>
      </c>
    </row>
    <row r="18" spans="1:13" ht="22.2">
      <c r="A18" s="31" t="s">
        <v>151</v>
      </c>
      <c r="B18" s="3">
        <v>3000</v>
      </c>
      <c r="C18" s="3">
        <f t="shared" ref="C18:M18" si="10">B18</f>
        <v>3000</v>
      </c>
      <c r="D18" s="3">
        <f t="shared" si="10"/>
        <v>3000</v>
      </c>
      <c r="E18" s="3">
        <f t="shared" si="10"/>
        <v>3000</v>
      </c>
      <c r="F18" s="3">
        <f t="shared" si="10"/>
        <v>3000</v>
      </c>
      <c r="G18" s="3">
        <f t="shared" si="10"/>
        <v>3000</v>
      </c>
      <c r="H18" s="3">
        <f t="shared" si="10"/>
        <v>3000</v>
      </c>
      <c r="I18" s="3">
        <f t="shared" si="10"/>
        <v>3000</v>
      </c>
      <c r="J18" s="3">
        <f t="shared" si="10"/>
        <v>3000</v>
      </c>
      <c r="K18" s="3">
        <f t="shared" si="10"/>
        <v>3000</v>
      </c>
      <c r="L18" s="3">
        <f t="shared" si="10"/>
        <v>3000</v>
      </c>
      <c r="M18" s="3">
        <f t="shared" si="10"/>
        <v>3000</v>
      </c>
    </row>
    <row r="19" spans="1:13" ht="22.2">
      <c r="A19" s="31" t="s">
        <v>152</v>
      </c>
      <c r="B19" s="3">
        <v>12000</v>
      </c>
      <c r="C19" s="3">
        <f t="shared" ref="C19:M19" si="11">B19</f>
        <v>12000</v>
      </c>
      <c r="D19" s="3">
        <f t="shared" si="11"/>
        <v>12000</v>
      </c>
      <c r="E19" s="3">
        <f t="shared" si="11"/>
        <v>12000</v>
      </c>
      <c r="F19" s="3">
        <f t="shared" si="11"/>
        <v>12000</v>
      </c>
      <c r="G19" s="3">
        <f t="shared" si="11"/>
        <v>12000</v>
      </c>
      <c r="H19" s="3">
        <f t="shared" si="11"/>
        <v>12000</v>
      </c>
      <c r="I19" s="3">
        <f t="shared" si="11"/>
        <v>12000</v>
      </c>
      <c r="J19" s="3">
        <f t="shared" si="11"/>
        <v>12000</v>
      </c>
      <c r="K19" s="3">
        <f t="shared" si="11"/>
        <v>12000</v>
      </c>
      <c r="L19" s="3">
        <f t="shared" si="11"/>
        <v>12000</v>
      </c>
      <c r="M19" s="3">
        <f t="shared" si="11"/>
        <v>12000</v>
      </c>
    </row>
    <row r="20" spans="1:13" ht="22.2">
      <c r="A20" s="31" t="s">
        <v>153</v>
      </c>
      <c r="B20" s="3">
        <v>2000</v>
      </c>
      <c r="C20" s="3">
        <f t="shared" ref="C20:M20" si="12">B20</f>
        <v>2000</v>
      </c>
      <c r="D20" s="3">
        <f t="shared" si="12"/>
        <v>2000</v>
      </c>
      <c r="E20" s="3">
        <f t="shared" si="12"/>
        <v>2000</v>
      </c>
      <c r="F20" s="3">
        <f t="shared" si="12"/>
        <v>2000</v>
      </c>
      <c r="G20" s="3">
        <f t="shared" si="12"/>
        <v>2000</v>
      </c>
      <c r="H20" s="3">
        <f t="shared" si="12"/>
        <v>2000</v>
      </c>
      <c r="I20" s="3">
        <f t="shared" si="12"/>
        <v>2000</v>
      </c>
      <c r="J20" s="3">
        <f t="shared" si="12"/>
        <v>2000</v>
      </c>
      <c r="K20" s="3">
        <f t="shared" si="12"/>
        <v>2000</v>
      </c>
      <c r="L20" s="3">
        <f t="shared" si="12"/>
        <v>2000</v>
      </c>
      <c r="M20" s="3">
        <f t="shared" si="12"/>
        <v>2000</v>
      </c>
    </row>
    <row r="21" spans="1:13" ht="22.2">
      <c r="A21" s="31" t="s">
        <v>154</v>
      </c>
      <c r="B21" s="3">
        <v>4000</v>
      </c>
      <c r="C21" s="3">
        <f t="shared" ref="C21:M21" si="13">B21</f>
        <v>4000</v>
      </c>
      <c r="D21" s="3">
        <f t="shared" si="13"/>
        <v>4000</v>
      </c>
      <c r="E21" s="3">
        <f t="shared" si="13"/>
        <v>4000</v>
      </c>
      <c r="F21" s="3">
        <f t="shared" si="13"/>
        <v>4000</v>
      </c>
      <c r="G21" s="3">
        <f t="shared" si="13"/>
        <v>4000</v>
      </c>
      <c r="H21" s="3">
        <f t="shared" si="13"/>
        <v>4000</v>
      </c>
      <c r="I21" s="3">
        <f t="shared" si="13"/>
        <v>4000</v>
      </c>
      <c r="J21" s="3">
        <f t="shared" si="13"/>
        <v>4000</v>
      </c>
      <c r="K21" s="3">
        <f t="shared" si="13"/>
        <v>4000</v>
      </c>
      <c r="L21" s="3">
        <f t="shared" si="13"/>
        <v>4000</v>
      </c>
      <c r="M21" s="3">
        <f t="shared" si="13"/>
        <v>4000</v>
      </c>
    </row>
    <row r="22" spans="1:13" ht="22.2">
      <c r="A22" s="32" t="s">
        <v>155</v>
      </c>
      <c r="B22" s="4">
        <v>5380</v>
      </c>
      <c r="C22" s="4">
        <f t="shared" ref="C22:M22" si="14">B22</f>
        <v>5380</v>
      </c>
      <c r="D22" s="4">
        <f t="shared" si="14"/>
        <v>5380</v>
      </c>
      <c r="E22" s="4">
        <f t="shared" si="14"/>
        <v>5380</v>
      </c>
      <c r="F22" s="4">
        <f t="shared" si="14"/>
        <v>5380</v>
      </c>
      <c r="G22" s="4">
        <f t="shared" si="14"/>
        <v>5380</v>
      </c>
      <c r="H22" s="4">
        <f t="shared" si="14"/>
        <v>5380</v>
      </c>
      <c r="I22" s="4">
        <f t="shared" si="14"/>
        <v>5380</v>
      </c>
      <c r="J22" s="4">
        <f t="shared" si="14"/>
        <v>5380</v>
      </c>
      <c r="K22" s="4">
        <f t="shared" si="14"/>
        <v>5380</v>
      </c>
      <c r="L22" s="4">
        <f t="shared" si="14"/>
        <v>5380</v>
      </c>
      <c r="M22" s="4">
        <f t="shared" si="14"/>
        <v>5380</v>
      </c>
    </row>
    <row r="23" spans="1:13" ht="22.2">
      <c r="A23" s="32" t="s">
        <v>156</v>
      </c>
      <c r="B23" s="4">
        <v>6990</v>
      </c>
      <c r="C23" s="4">
        <f t="shared" ref="C23:M23" si="15">B23</f>
        <v>6990</v>
      </c>
      <c r="D23" s="4">
        <f t="shared" si="15"/>
        <v>6990</v>
      </c>
      <c r="E23" s="4">
        <f t="shared" si="15"/>
        <v>6990</v>
      </c>
      <c r="F23" s="4">
        <f t="shared" si="15"/>
        <v>6990</v>
      </c>
      <c r="G23" s="4">
        <f t="shared" si="15"/>
        <v>6990</v>
      </c>
      <c r="H23" s="4">
        <f t="shared" si="15"/>
        <v>6990</v>
      </c>
      <c r="I23" s="4">
        <f t="shared" si="15"/>
        <v>6990</v>
      </c>
      <c r="J23" s="4">
        <f t="shared" si="15"/>
        <v>6990</v>
      </c>
      <c r="K23" s="4">
        <f t="shared" si="15"/>
        <v>6990</v>
      </c>
      <c r="L23" s="4">
        <f t="shared" si="15"/>
        <v>6990</v>
      </c>
      <c r="M23" s="4">
        <f t="shared" si="15"/>
        <v>6990</v>
      </c>
    </row>
    <row r="24" spans="1:13" ht="22.2">
      <c r="A24" s="32" t="s">
        <v>157</v>
      </c>
      <c r="B24" s="4">
        <v>-2000</v>
      </c>
      <c r="C24" s="4">
        <f t="shared" ref="C24:M24" si="16">B24</f>
        <v>-2000</v>
      </c>
      <c r="D24" s="4">
        <f t="shared" si="16"/>
        <v>-2000</v>
      </c>
      <c r="E24" s="4">
        <f t="shared" si="16"/>
        <v>-2000</v>
      </c>
      <c r="F24" s="4">
        <f t="shared" si="16"/>
        <v>-2000</v>
      </c>
      <c r="G24" s="4">
        <f t="shared" si="16"/>
        <v>-2000</v>
      </c>
      <c r="H24" s="4">
        <f t="shared" si="16"/>
        <v>-2000</v>
      </c>
      <c r="I24" s="4">
        <f t="shared" si="16"/>
        <v>-2000</v>
      </c>
      <c r="J24" s="4">
        <f t="shared" si="16"/>
        <v>-2000</v>
      </c>
      <c r="K24" s="4">
        <f t="shared" si="16"/>
        <v>-2000</v>
      </c>
      <c r="L24" s="4">
        <f t="shared" si="16"/>
        <v>-2000</v>
      </c>
      <c r="M24" s="4">
        <f t="shared" si="16"/>
        <v>-2000</v>
      </c>
    </row>
    <row r="25" spans="1:13" ht="22.2">
      <c r="A25" s="31" t="s">
        <v>178</v>
      </c>
      <c r="B25" s="3">
        <v>5000</v>
      </c>
      <c r="C25" s="3">
        <f t="shared" ref="C25:M25" si="17">B25</f>
        <v>5000</v>
      </c>
      <c r="D25" s="3">
        <f t="shared" si="17"/>
        <v>5000</v>
      </c>
      <c r="E25" s="3">
        <f t="shared" si="17"/>
        <v>5000</v>
      </c>
      <c r="F25" s="3">
        <f t="shared" si="17"/>
        <v>5000</v>
      </c>
      <c r="G25" s="3">
        <f t="shared" si="17"/>
        <v>5000</v>
      </c>
      <c r="H25" s="3">
        <f t="shared" si="17"/>
        <v>5000</v>
      </c>
      <c r="I25" s="3">
        <f t="shared" si="17"/>
        <v>5000</v>
      </c>
      <c r="J25" s="3">
        <f t="shared" si="17"/>
        <v>5000</v>
      </c>
      <c r="K25" s="3">
        <f t="shared" si="17"/>
        <v>5000</v>
      </c>
      <c r="L25" s="3">
        <f t="shared" si="17"/>
        <v>5000</v>
      </c>
      <c r="M25" s="3">
        <f t="shared" si="17"/>
        <v>5000</v>
      </c>
    </row>
    <row r="26" spans="1:13" ht="22.05" customHeight="1">
      <c r="A26" s="29" t="s">
        <v>140</v>
      </c>
      <c r="B26" s="5"/>
      <c r="C26" s="5"/>
      <c r="D26" s="5"/>
      <c r="E26" s="5"/>
      <c r="F26" s="5"/>
      <c r="G26" s="5"/>
      <c r="H26" s="5"/>
      <c r="I26" s="5"/>
      <c r="J26" s="5"/>
      <c r="K26" s="5"/>
      <c r="L26" s="5"/>
      <c r="M26" s="5"/>
    </row>
    <row r="27" spans="1:13" ht="22.2">
      <c r="A27" s="31" t="s">
        <v>158</v>
      </c>
      <c r="B27" s="3">
        <v>6800</v>
      </c>
      <c r="C27" s="3">
        <f t="shared" ref="C27:M27" si="18">B27</f>
        <v>6800</v>
      </c>
      <c r="D27" s="3">
        <f t="shared" si="18"/>
        <v>6800</v>
      </c>
      <c r="E27" s="3">
        <f t="shared" si="18"/>
        <v>6800</v>
      </c>
      <c r="F27" s="3">
        <f t="shared" si="18"/>
        <v>6800</v>
      </c>
      <c r="G27" s="3">
        <f t="shared" si="18"/>
        <v>6800</v>
      </c>
      <c r="H27" s="3">
        <f t="shared" si="18"/>
        <v>6800</v>
      </c>
      <c r="I27" s="3">
        <f t="shared" si="18"/>
        <v>6800</v>
      </c>
      <c r="J27" s="3">
        <f t="shared" si="18"/>
        <v>6800</v>
      </c>
      <c r="K27" s="3">
        <f t="shared" si="18"/>
        <v>6800</v>
      </c>
      <c r="L27" s="3">
        <f t="shared" si="18"/>
        <v>6800</v>
      </c>
      <c r="M27" s="3">
        <f t="shared" si="18"/>
        <v>6800</v>
      </c>
    </row>
    <row r="28" spans="1:13" ht="22.2">
      <c r="A28" s="31" t="s">
        <v>95</v>
      </c>
      <c r="B28" s="3">
        <v>3500</v>
      </c>
      <c r="C28" s="3">
        <f t="shared" ref="C28:M28" si="19">B28</f>
        <v>3500</v>
      </c>
      <c r="D28" s="3">
        <f t="shared" si="19"/>
        <v>3500</v>
      </c>
      <c r="E28" s="3">
        <f t="shared" si="19"/>
        <v>3500</v>
      </c>
      <c r="F28" s="3">
        <f t="shared" si="19"/>
        <v>3500</v>
      </c>
      <c r="G28" s="3">
        <f t="shared" si="19"/>
        <v>3500</v>
      </c>
      <c r="H28" s="3">
        <f t="shared" si="19"/>
        <v>3500</v>
      </c>
      <c r="I28" s="3">
        <f t="shared" si="19"/>
        <v>3500</v>
      </c>
      <c r="J28" s="3">
        <f t="shared" si="19"/>
        <v>3500</v>
      </c>
      <c r="K28" s="3">
        <f t="shared" si="19"/>
        <v>3500</v>
      </c>
      <c r="L28" s="3">
        <f t="shared" si="19"/>
        <v>3500</v>
      </c>
      <c r="M28" s="3">
        <f t="shared" si="19"/>
        <v>3500</v>
      </c>
    </row>
    <row r="29" spans="1:13" ht="22.2">
      <c r="A29" s="31" t="s">
        <v>159</v>
      </c>
      <c r="B29" s="3">
        <v>3000</v>
      </c>
      <c r="C29" s="3">
        <f t="shared" ref="C29:M29" si="20">B29</f>
        <v>3000</v>
      </c>
      <c r="D29" s="3">
        <f t="shared" si="20"/>
        <v>3000</v>
      </c>
      <c r="E29" s="3">
        <f t="shared" si="20"/>
        <v>3000</v>
      </c>
      <c r="F29" s="3">
        <f t="shared" si="20"/>
        <v>3000</v>
      </c>
      <c r="G29" s="3">
        <f t="shared" si="20"/>
        <v>3000</v>
      </c>
      <c r="H29" s="3">
        <f t="shared" si="20"/>
        <v>3000</v>
      </c>
      <c r="I29" s="3">
        <f t="shared" si="20"/>
        <v>3000</v>
      </c>
      <c r="J29" s="3">
        <f t="shared" si="20"/>
        <v>3000</v>
      </c>
      <c r="K29" s="3">
        <f t="shared" si="20"/>
        <v>3000</v>
      </c>
      <c r="L29" s="3">
        <f t="shared" si="20"/>
        <v>3000</v>
      </c>
      <c r="M29" s="3">
        <f t="shared" si="20"/>
        <v>3000</v>
      </c>
    </row>
    <row r="30" spans="1:13" ht="22.05" customHeight="1">
      <c r="A30" s="29" t="s">
        <v>141</v>
      </c>
      <c r="B30" s="5"/>
      <c r="C30" s="5"/>
      <c r="D30" s="5"/>
      <c r="E30" s="5"/>
      <c r="F30" s="5"/>
      <c r="G30" s="5"/>
      <c r="H30" s="5"/>
      <c r="I30" s="5"/>
      <c r="J30" s="5"/>
      <c r="K30" s="5"/>
      <c r="L30" s="5"/>
      <c r="M30" s="5"/>
    </row>
    <row r="31" spans="1:13" ht="22.2">
      <c r="A31" s="31" t="s">
        <v>160</v>
      </c>
      <c r="B31" s="3">
        <v>4970</v>
      </c>
      <c r="C31" s="3">
        <f t="shared" ref="C31:M31" si="21">B31</f>
        <v>4970</v>
      </c>
      <c r="D31" s="3">
        <f t="shared" si="21"/>
        <v>4970</v>
      </c>
      <c r="E31" s="3">
        <f t="shared" si="21"/>
        <v>4970</v>
      </c>
      <c r="F31" s="3">
        <f t="shared" si="21"/>
        <v>4970</v>
      </c>
      <c r="G31" s="3">
        <f t="shared" si="21"/>
        <v>4970</v>
      </c>
      <c r="H31" s="3">
        <f t="shared" si="21"/>
        <v>4970</v>
      </c>
      <c r="I31" s="3">
        <f t="shared" si="21"/>
        <v>4970</v>
      </c>
      <c r="J31" s="3">
        <f t="shared" si="21"/>
        <v>4970</v>
      </c>
      <c r="K31" s="3">
        <f t="shared" si="21"/>
        <v>4970</v>
      </c>
      <c r="L31" s="3">
        <f t="shared" si="21"/>
        <v>4970</v>
      </c>
      <c r="M31" s="3">
        <f t="shared" si="21"/>
        <v>4970</v>
      </c>
    </row>
    <row r="32" spans="1:13" ht="22.2">
      <c r="A32" s="31" t="s">
        <v>161</v>
      </c>
      <c r="B32" s="3"/>
      <c r="C32" s="3">
        <f t="shared" ref="C32:M32" si="22">B32</f>
        <v>0</v>
      </c>
      <c r="D32" s="3">
        <f t="shared" si="22"/>
        <v>0</v>
      </c>
      <c r="E32" s="3">
        <f t="shared" si="22"/>
        <v>0</v>
      </c>
      <c r="F32" s="3">
        <f t="shared" si="22"/>
        <v>0</v>
      </c>
      <c r="G32" s="3">
        <f t="shared" si="22"/>
        <v>0</v>
      </c>
      <c r="H32" s="3">
        <f t="shared" si="22"/>
        <v>0</v>
      </c>
      <c r="I32" s="3">
        <f t="shared" si="22"/>
        <v>0</v>
      </c>
      <c r="J32" s="3">
        <f t="shared" si="22"/>
        <v>0</v>
      </c>
      <c r="K32" s="3">
        <f t="shared" si="22"/>
        <v>0</v>
      </c>
      <c r="L32" s="3">
        <f t="shared" si="22"/>
        <v>0</v>
      </c>
      <c r="M32" s="3">
        <f t="shared" si="22"/>
        <v>0</v>
      </c>
    </row>
    <row r="33" spans="1:13" ht="22.2">
      <c r="A33" s="31" t="s">
        <v>162</v>
      </c>
      <c r="B33" s="3"/>
      <c r="C33" s="3">
        <f t="shared" ref="C33:M33" si="23">B33</f>
        <v>0</v>
      </c>
      <c r="D33" s="3">
        <f t="shared" si="23"/>
        <v>0</v>
      </c>
      <c r="E33" s="3">
        <f t="shared" si="23"/>
        <v>0</v>
      </c>
      <c r="F33" s="3">
        <f t="shared" si="23"/>
        <v>0</v>
      </c>
      <c r="G33" s="3">
        <f t="shared" si="23"/>
        <v>0</v>
      </c>
      <c r="H33" s="3">
        <f t="shared" si="23"/>
        <v>0</v>
      </c>
      <c r="I33" s="3">
        <f t="shared" si="23"/>
        <v>0</v>
      </c>
      <c r="J33" s="3">
        <f t="shared" si="23"/>
        <v>0</v>
      </c>
      <c r="K33" s="3">
        <f t="shared" si="23"/>
        <v>0</v>
      </c>
      <c r="L33" s="3">
        <f t="shared" si="23"/>
        <v>0</v>
      </c>
      <c r="M33" s="3">
        <f t="shared" si="23"/>
        <v>0</v>
      </c>
    </row>
    <row r="34" spans="1:13" ht="22.2">
      <c r="A34" s="31" t="s">
        <v>163</v>
      </c>
      <c r="B34" s="3"/>
      <c r="C34" s="3">
        <f t="shared" ref="C34:M34" si="24">B34</f>
        <v>0</v>
      </c>
      <c r="D34" s="3">
        <f t="shared" si="24"/>
        <v>0</v>
      </c>
      <c r="E34" s="3">
        <f t="shared" si="24"/>
        <v>0</v>
      </c>
      <c r="F34" s="3">
        <f t="shared" si="24"/>
        <v>0</v>
      </c>
      <c r="G34" s="3">
        <f t="shared" si="24"/>
        <v>0</v>
      </c>
      <c r="H34" s="3">
        <f t="shared" si="24"/>
        <v>0</v>
      </c>
      <c r="I34" s="3">
        <f t="shared" si="24"/>
        <v>0</v>
      </c>
      <c r="J34" s="3">
        <f t="shared" si="24"/>
        <v>0</v>
      </c>
      <c r="K34" s="3">
        <f t="shared" si="24"/>
        <v>0</v>
      </c>
      <c r="L34" s="3">
        <f t="shared" si="24"/>
        <v>0</v>
      </c>
      <c r="M34" s="3">
        <f t="shared" si="24"/>
        <v>0</v>
      </c>
    </row>
    <row r="35" spans="1:13" ht="22.2">
      <c r="A35" s="31" t="s">
        <v>164</v>
      </c>
      <c r="B35" s="3"/>
      <c r="C35" s="3">
        <f t="shared" ref="C35:M35" si="25">B35</f>
        <v>0</v>
      </c>
      <c r="D35" s="3">
        <f t="shared" si="25"/>
        <v>0</v>
      </c>
      <c r="E35" s="3">
        <f t="shared" si="25"/>
        <v>0</v>
      </c>
      <c r="F35" s="3">
        <f t="shared" si="25"/>
        <v>0</v>
      </c>
      <c r="G35" s="3">
        <f t="shared" si="25"/>
        <v>0</v>
      </c>
      <c r="H35" s="3">
        <f t="shared" si="25"/>
        <v>0</v>
      </c>
      <c r="I35" s="3">
        <f t="shared" si="25"/>
        <v>0</v>
      </c>
      <c r="J35" s="3">
        <f t="shared" si="25"/>
        <v>0</v>
      </c>
      <c r="K35" s="3">
        <f t="shared" si="25"/>
        <v>0</v>
      </c>
      <c r="L35" s="3">
        <f t="shared" si="25"/>
        <v>0</v>
      </c>
      <c r="M35" s="3">
        <f t="shared" si="25"/>
        <v>0</v>
      </c>
    </row>
    <row r="36" spans="1:13" ht="22.2">
      <c r="A36" s="31" t="s">
        <v>165</v>
      </c>
      <c r="B36" s="3"/>
      <c r="C36" s="3">
        <f t="shared" ref="C36:M36" si="26">B36</f>
        <v>0</v>
      </c>
      <c r="D36" s="3">
        <f t="shared" si="26"/>
        <v>0</v>
      </c>
      <c r="E36" s="3">
        <f t="shared" si="26"/>
        <v>0</v>
      </c>
      <c r="F36" s="3">
        <f t="shared" si="26"/>
        <v>0</v>
      </c>
      <c r="G36" s="3">
        <f t="shared" si="26"/>
        <v>0</v>
      </c>
      <c r="H36" s="3">
        <f t="shared" si="26"/>
        <v>0</v>
      </c>
      <c r="I36" s="3">
        <f t="shared" si="26"/>
        <v>0</v>
      </c>
      <c r="J36" s="3">
        <f t="shared" si="26"/>
        <v>0</v>
      </c>
      <c r="K36" s="3">
        <f t="shared" si="26"/>
        <v>0</v>
      </c>
      <c r="L36" s="3">
        <f t="shared" si="26"/>
        <v>0</v>
      </c>
      <c r="M36" s="3">
        <f t="shared" si="26"/>
        <v>0</v>
      </c>
    </row>
  </sheetData>
  <sheetProtection algorithmName="SHA-512" hashValue="FpoEuGAjZ+xKmKqA23ve8sSs0tgx0wSxP4mO0OasTgF5MeZHwRv/ncR2bFQsHZ5ktxTpJHk1gNbUXWSXzyx2ww==" saltValue="FaxdD9IRKJevReIL7ww3Ww==" spinCount="100000" sheet="1" scenarios="1" autoFilter="0"/>
  <mergeCells count="4">
    <mergeCell ref="A2:M2"/>
    <mergeCell ref="A3:M3"/>
    <mergeCell ref="A4:M4"/>
    <mergeCell ref="A5:M5"/>
  </mergeCells>
  <phoneticPr fontId="2"/>
  <conditionalFormatting sqref="C8:M36">
    <cfRule type="expression" dxfId="240" priority="1" stopIfTrue="1">
      <formula>AND(C8&lt;&gt;"",C8&lt;&gt;B8)</formula>
    </cfRule>
  </conditionalFormatting>
  <dataValidations count="1">
    <dataValidation type="list" allowBlank="1" showInputMessage="1" showErrorMessage="1" errorTitle="選択エラー" error="リストから 0% または 2.1% を選択してください。" promptTitle="処遇改善加算率" prompt="算定する月は2.1%、算定しない月は0%を選びます。" sqref="B8:M8" xr:uid="{A31F03A6-EF16-4AD6-BCB4-509A73C2E166}">
      <formula1>処遇改善加算率リスト</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2B1B4-8840-4148-9345-F36908797FB6}">
  <sheetPr codeName="Sheet1">
    <tabColor rgb="FF4472C4"/>
    <pageSetUpPr fitToPage="1"/>
  </sheetPr>
  <dimension ref="A1:AU14"/>
  <sheetViews>
    <sheetView showGridLines="0" zoomScale="90" zoomScaleNormal="90" zoomScaleSheetLayoutView="70" workbookViewId="0">
      <pane xSplit="3" topLeftCell="D1" activePane="topRight" state="frozen"/>
      <selection pane="topRight" activeCell="B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35"/>
      <c r="T1" s="35"/>
      <c r="U1" s="35"/>
      <c r="V1" s="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"令和"&amp;使用年度&amp;"年4月分"</f>
        <v>令和8年4月分</v>
      </c>
      <c r="B2" s="367"/>
      <c r="C2" s="368"/>
      <c r="D2" s="38"/>
      <c r="E2" s="38"/>
      <c r="F2" s="35"/>
      <c r="G2" s="35"/>
      <c r="H2" s="35"/>
      <c r="I2" s="35"/>
      <c r="J2" s="35"/>
      <c r="K2" s="383"/>
      <c r="L2" s="383"/>
      <c r="M2" s="92" t="s">
        <v>58</v>
      </c>
      <c r="N2" s="92">
        <f>COUNTA(C7:C11)</f>
        <v>5</v>
      </c>
      <c r="O2" s="385">
        <f>COUNTA(R7:R11)</f>
        <v>0</v>
      </c>
      <c r="P2" s="385"/>
      <c r="Q2" s="385">
        <f>N2-O2</f>
        <v>5</v>
      </c>
      <c r="R2" s="385"/>
      <c r="S2" s="39"/>
      <c r="T2" s="39"/>
      <c r="U2" s="39"/>
      <c r="V2" s="39"/>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3</v>
      </c>
      <c r="O3" s="386">
        <f>COUNTA(R12:R14)</f>
        <v>0</v>
      </c>
      <c r="P3" s="386"/>
      <c r="Q3" s="386">
        <f>N3-O3</f>
        <v>3</v>
      </c>
      <c r="R3" s="386"/>
      <c r="S3" s="39"/>
      <c r="T3" s="39"/>
      <c r="U3" s="39"/>
      <c r="V3" s="39"/>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8</v>
      </c>
      <c r="O4" s="374">
        <f>SUM(O2:O3)</f>
        <v>0</v>
      </c>
      <c r="P4" s="374"/>
      <c r="Q4" s="374">
        <f>SUM(Q2:Q3)</f>
        <v>8</v>
      </c>
      <c r="R4" s="374"/>
      <c r="S4" s="39"/>
      <c r="T4" s="39"/>
      <c r="U4" s="39"/>
      <c r="V4" s="39"/>
      <c r="W4" s="415"/>
      <c r="X4" s="415"/>
      <c r="Y4" s="415"/>
      <c r="Z4" s="415"/>
      <c r="AA4" s="415"/>
      <c r="AB4" s="96"/>
      <c r="AC4" s="96"/>
      <c r="AD4" s="96"/>
      <c r="AE4" s="96"/>
      <c r="AF4" s="96"/>
      <c r="AG4" s="96"/>
      <c r="AH4" s="96"/>
      <c r="AI4" s="97"/>
      <c r="AJ4" s="97"/>
      <c r="AK4" s="97"/>
      <c r="AL4" s="97"/>
      <c r="AM4" s="97"/>
      <c r="AN4" s="97"/>
      <c r="AO4" s="45"/>
      <c r="AP4" s="45"/>
      <c r="AQ4" s="45"/>
      <c r="AR4" s="45"/>
      <c r="AS4" s="45"/>
    </row>
    <row r="5" spans="1:47" ht="28.05" customHeight="1">
      <c r="A5" s="409"/>
      <c r="B5" s="413" t="s">
        <v>2</v>
      </c>
      <c r="C5" s="382" t="s">
        <v>60</v>
      </c>
      <c r="D5" s="382"/>
      <c r="E5" s="382"/>
      <c r="F5" s="382" t="s">
        <v>231</v>
      </c>
      <c r="G5" s="382"/>
      <c r="H5" s="382" t="s">
        <v>232</v>
      </c>
      <c r="I5" s="382"/>
      <c r="J5" s="382"/>
      <c r="K5" s="382"/>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t="s">
        <v>274</v>
      </c>
      <c r="D7" s="363">
        <v>16511</v>
      </c>
      <c r="E7" s="292">
        <f t="shared" ref="E7:E14" ca="1" si="0">IF(D7="","",DATEDIF(D7,TODAY(),"Y"))</f>
        <v>81</v>
      </c>
      <c r="F7" s="293"/>
      <c r="G7" s="293"/>
      <c r="H7" s="293">
        <v>2</v>
      </c>
      <c r="I7" s="294">
        <v>1</v>
      </c>
      <c r="J7" s="295"/>
      <c r="K7" s="296"/>
      <c r="L7" s="297" t="s">
        <v>95</v>
      </c>
      <c r="M7" s="297"/>
      <c r="N7" s="296"/>
      <c r="O7" s="298"/>
      <c r="P7" s="298"/>
      <c r="Q7" s="299"/>
      <c r="R7" s="300"/>
      <c r="S7" s="301"/>
      <c r="T7" s="119"/>
      <c r="U7" s="120"/>
      <c r="V7" s="302"/>
      <c r="W7" s="303"/>
      <c r="X7" s="119"/>
      <c r="Y7" s="120"/>
      <c r="Z7" s="304"/>
      <c r="AA7" s="303"/>
      <c r="AB7" s="119"/>
      <c r="AC7" s="120"/>
      <c r="AD7" s="305"/>
      <c r="AE7" s="303"/>
      <c r="AF7" s="119"/>
      <c r="AG7" s="125"/>
      <c r="AH7" s="305"/>
      <c r="AI7" s="303"/>
      <c r="AJ7" s="305"/>
      <c r="AK7" s="303"/>
      <c r="AL7" s="306"/>
      <c r="AM7" s="307"/>
      <c r="AN7" s="303"/>
      <c r="AO7" s="308"/>
      <c r="AP7" s="301"/>
      <c r="AQ7" s="307"/>
      <c r="AR7" s="309"/>
      <c r="AS7" s="304"/>
      <c r="AT7" s="416"/>
      <c r="AU7" s="417"/>
    </row>
    <row r="8" spans="1:47" ht="25.5" customHeight="1">
      <c r="A8" s="412"/>
      <c r="B8" s="362">
        <v>2</v>
      </c>
      <c r="C8" s="310" t="s">
        <v>275</v>
      </c>
      <c r="D8" s="364">
        <v>14186</v>
      </c>
      <c r="E8" s="312">
        <f t="shared" ca="1" si="0"/>
        <v>87</v>
      </c>
      <c r="F8" s="313" t="s">
        <v>223</v>
      </c>
      <c r="G8" s="313"/>
      <c r="H8" s="313">
        <v>3</v>
      </c>
      <c r="I8" s="314">
        <v>2</v>
      </c>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4"/>
      <c r="AK8" s="323"/>
      <c r="AL8" s="325"/>
      <c r="AM8" s="326"/>
      <c r="AN8" s="323"/>
      <c r="AO8" s="327"/>
      <c r="AP8" s="328"/>
      <c r="AQ8" s="326"/>
      <c r="AR8" s="328"/>
      <c r="AS8" s="322"/>
      <c r="AT8" s="418"/>
      <c r="AU8" s="419"/>
    </row>
    <row r="9" spans="1:47" ht="25.5" customHeight="1">
      <c r="A9" s="412"/>
      <c r="B9" s="362">
        <v>3</v>
      </c>
      <c r="C9" s="310" t="s">
        <v>276</v>
      </c>
      <c r="D9" s="364">
        <v>18464</v>
      </c>
      <c r="E9" s="312">
        <f t="shared" ca="1" si="0"/>
        <v>75</v>
      </c>
      <c r="F9" s="313"/>
      <c r="G9" s="313" t="s">
        <v>223</v>
      </c>
      <c r="H9" s="313">
        <v>1</v>
      </c>
      <c r="I9" s="314">
        <v>1</v>
      </c>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4"/>
      <c r="AK9" s="323"/>
      <c r="AL9" s="325"/>
      <c r="AM9" s="326"/>
      <c r="AN9" s="323"/>
      <c r="AO9" s="327"/>
      <c r="AP9" s="328"/>
      <c r="AQ9" s="326"/>
      <c r="AR9" s="328"/>
      <c r="AS9" s="322"/>
      <c r="AT9" s="418"/>
      <c r="AU9" s="419"/>
    </row>
    <row r="10" spans="1:47" ht="25.5" customHeight="1">
      <c r="A10" s="412"/>
      <c r="B10" s="362">
        <v>4</v>
      </c>
      <c r="C10" s="310" t="s">
        <v>277</v>
      </c>
      <c r="D10" s="364">
        <v>15469</v>
      </c>
      <c r="E10" s="312">
        <f t="shared" ca="1" si="0"/>
        <v>84</v>
      </c>
      <c r="F10" s="313"/>
      <c r="G10" s="313"/>
      <c r="H10" s="313">
        <v>4</v>
      </c>
      <c r="I10" s="314">
        <v>1</v>
      </c>
      <c r="J10" s="315"/>
      <c r="K10" s="316"/>
      <c r="L10" s="317" t="s">
        <v>148</v>
      </c>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4"/>
      <c r="AK10" s="323"/>
      <c r="AL10" s="325"/>
      <c r="AM10" s="326"/>
      <c r="AN10" s="323"/>
      <c r="AO10" s="327"/>
      <c r="AP10" s="328"/>
      <c r="AQ10" s="326"/>
      <c r="AR10" s="328"/>
      <c r="AS10" s="322"/>
      <c r="AT10" s="418"/>
      <c r="AU10" s="419"/>
    </row>
    <row r="11" spans="1:47" ht="25.5" customHeight="1" thickBot="1">
      <c r="A11" s="412"/>
      <c r="B11" s="362">
        <v>5</v>
      </c>
      <c r="C11" s="310" t="s">
        <v>278</v>
      </c>
      <c r="D11" s="364">
        <v>13057</v>
      </c>
      <c r="E11" s="312">
        <f t="shared" ca="1" si="0"/>
        <v>90</v>
      </c>
      <c r="F11" s="313"/>
      <c r="G11" s="313"/>
      <c r="H11" s="313">
        <v>5</v>
      </c>
      <c r="I11" s="314">
        <v>3</v>
      </c>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4"/>
      <c r="AK11" s="323"/>
      <c r="AL11" s="325"/>
      <c r="AM11" s="326"/>
      <c r="AN11" s="323"/>
      <c r="AO11" s="327"/>
      <c r="AP11" s="328"/>
      <c r="AQ11" s="326"/>
      <c r="AR11" s="328"/>
      <c r="AS11" s="322"/>
      <c r="AT11" s="418"/>
      <c r="AU11" s="419"/>
    </row>
    <row r="12" spans="1:47" ht="25.5" customHeight="1">
      <c r="A12" s="405" t="s">
        <v>229</v>
      </c>
      <c r="B12" s="361">
        <v>1</v>
      </c>
      <c r="C12" s="290" t="s">
        <v>279</v>
      </c>
      <c r="D12" s="363">
        <v>17577</v>
      </c>
      <c r="E12" s="292">
        <f t="shared" ca="1" si="0"/>
        <v>78</v>
      </c>
      <c r="F12" s="337"/>
      <c r="G12" s="338"/>
      <c r="H12" s="339">
        <v>1</v>
      </c>
      <c r="I12" s="294">
        <v>1</v>
      </c>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5"/>
      <c r="AK12" s="303"/>
      <c r="AL12" s="306"/>
      <c r="AM12" s="307"/>
      <c r="AN12" s="303"/>
      <c r="AO12" s="308"/>
      <c r="AP12" s="340"/>
      <c r="AQ12" s="307"/>
      <c r="AR12" s="340"/>
      <c r="AS12" s="304"/>
      <c r="AT12" s="416"/>
      <c r="AU12" s="417"/>
    </row>
    <row r="13" spans="1:47" ht="25.5" customHeight="1">
      <c r="A13" s="406"/>
      <c r="B13" s="362">
        <v>2</v>
      </c>
      <c r="C13" s="330" t="s">
        <v>280</v>
      </c>
      <c r="D13" s="364">
        <v>16431</v>
      </c>
      <c r="E13" s="312">
        <f t="shared" ca="1" si="0"/>
        <v>81</v>
      </c>
      <c r="F13" s="341"/>
      <c r="G13" s="342" t="s">
        <v>223</v>
      </c>
      <c r="H13" s="343">
        <v>2</v>
      </c>
      <c r="I13" s="314">
        <v>1</v>
      </c>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4"/>
      <c r="AK13" s="335"/>
      <c r="AL13" s="325"/>
      <c r="AM13" s="326"/>
      <c r="AN13" s="335"/>
      <c r="AO13" s="325"/>
      <c r="AP13" s="336"/>
      <c r="AQ13" s="326"/>
      <c r="AR13" s="336"/>
      <c r="AS13" s="324"/>
      <c r="AT13" s="418"/>
      <c r="AU13" s="419"/>
    </row>
    <row r="14" spans="1:47" ht="25.5" customHeight="1">
      <c r="A14" s="407"/>
      <c r="B14" s="362">
        <v>3</v>
      </c>
      <c r="C14" s="310" t="s">
        <v>281</v>
      </c>
      <c r="D14" s="364">
        <v>19087</v>
      </c>
      <c r="E14" s="312">
        <f t="shared" ca="1" si="0"/>
        <v>74</v>
      </c>
      <c r="F14" s="344"/>
      <c r="G14" s="345"/>
      <c r="H14" s="346" t="s">
        <v>187</v>
      </c>
      <c r="I14" s="314">
        <v>1</v>
      </c>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4"/>
      <c r="AK14" s="323"/>
      <c r="AL14" s="325"/>
      <c r="AM14" s="326"/>
      <c r="AN14" s="323"/>
      <c r="AO14" s="327"/>
      <c r="AP14" s="328"/>
      <c r="AQ14" s="326"/>
      <c r="AR14" s="328"/>
      <c r="AS14" s="322"/>
      <c r="AT14" s="418"/>
      <c r="AU14" s="419"/>
    </row>
  </sheetData>
  <sheetProtection algorithmName="SHA-512" hashValue="xOzoDLqYoGcSgtzrVQ/ur/DaDovPVY1v7RDAGZzIQAWGys5OARWdgSopWZNWnrSdw+eKnA5VFlI3WurFsq3hZg==" saltValue="iCvWV8U4riwE1oU/V3OuRw==" spinCount="100000" sheet="1" scenarios="1" autoFilter="0"/>
  <mergeCells count="34">
    <mergeCell ref="AT10:AU10"/>
    <mergeCell ref="AT11:AU11"/>
    <mergeCell ref="AT12:AU12"/>
    <mergeCell ref="AT13:AU13"/>
    <mergeCell ref="AT14:AU14"/>
    <mergeCell ref="AT5:AU5"/>
    <mergeCell ref="AT6:AU6"/>
    <mergeCell ref="AT7:AU7"/>
    <mergeCell ref="AT8:AU8"/>
    <mergeCell ref="AT9:AU9"/>
    <mergeCell ref="S5:AS5"/>
    <mergeCell ref="B5:B6"/>
    <mergeCell ref="Q4:R4"/>
    <mergeCell ref="A2:C2"/>
    <mergeCell ref="A3:C3"/>
    <mergeCell ref="A4:C4"/>
    <mergeCell ref="K1:L4"/>
    <mergeCell ref="O4:P4"/>
    <mergeCell ref="W4:AA4"/>
    <mergeCell ref="A12:A14"/>
    <mergeCell ref="Q1:R1"/>
    <mergeCell ref="Q2:R2"/>
    <mergeCell ref="Q3:R3"/>
    <mergeCell ref="O1:P1"/>
    <mergeCell ref="O2:P2"/>
    <mergeCell ref="O3:P3"/>
    <mergeCell ref="C5:E5"/>
    <mergeCell ref="N5:P5"/>
    <mergeCell ref="Q5:R5"/>
    <mergeCell ref="L5:M5"/>
    <mergeCell ref="A5:A6"/>
    <mergeCell ref="F5:G5"/>
    <mergeCell ref="H5:K5"/>
    <mergeCell ref="A7:A11"/>
  </mergeCells>
  <phoneticPr fontId="2"/>
  <conditionalFormatting sqref="C7:C14">
    <cfRule type="expression" dxfId="239" priority="220">
      <formula>H7=3</formula>
    </cfRule>
    <cfRule type="expression" dxfId="238" priority="221">
      <formula>H7=4</formula>
    </cfRule>
    <cfRule type="expression" dxfId="237" priority="222">
      <formula>H7=5</formula>
    </cfRule>
  </conditionalFormatting>
  <conditionalFormatting sqref="D7:D14">
    <cfRule type="expression" dxfId="236" priority="11">
      <formula>MONTH(D7)=MONTH(TODAY())</formula>
    </cfRule>
  </conditionalFormatting>
  <conditionalFormatting sqref="E7:E14">
    <cfRule type="cellIs" dxfId="235" priority="15" operator="lessThanOrEqual">
      <formula>64</formula>
    </cfRule>
    <cfRule type="containsErrors" dxfId="234" priority="174" stopIfTrue="1">
      <formula>ISERROR(E7)</formula>
    </cfRule>
  </conditionalFormatting>
  <conditionalFormatting sqref="F7:AU14 C7:D14">
    <cfRule type="expression" dxfId="233" priority="173">
      <formula>MOD(ROW(),2)=0</formula>
    </cfRule>
  </conditionalFormatting>
  <conditionalFormatting sqref="H7:H14">
    <cfRule type="cellIs" dxfId="232" priority="175" stopIfTrue="1" operator="greaterThan">
      <formula>2</formula>
    </cfRule>
  </conditionalFormatting>
  <conditionalFormatting sqref="I7:I14">
    <cfRule type="cellIs" dxfId="231" priority="17" operator="greaterThanOrEqual">
      <formula>2</formula>
    </cfRule>
  </conditionalFormatting>
  <conditionalFormatting sqref="K7:K14 N7:N14">
    <cfRule type="timePeriod" dxfId="230" priority="16" timePeriod="lastMonth">
      <formula>AND(MONTH(K7)=MONTH(EDATE(TODAY(),0-1)),YEAR(K7)=YEAR(EDATE(TODAY(),0-1)))</formula>
    </cfRule>
    <cfRule type="timePeriod" dxfId="229" priority="18" timePeriod="nextMonth">
      <formula>AND(MONTH(K7)=MONTH(EDATE(TODAY(),0+1)),YEAR(K7)=YEAR(EDATE(TODAY(),0+1)))</formula>
    </cfRule>
    <cfRule type="timePeriod" dxfId="228" priority="19"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B6A3C8C6-5B0E-411E-876D-9550776B7563}">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1CC5B2A8-70BD-4A67-9761-67D6185B00B3}">
      <formula1>1</formula1>
      <formula2>31</formula2>
    </dataValidation>
    <dataValidation allowBlank="1" showInputMessage="1" showErrorMessage="1" promptTitle="生年月日の入力" prompt="西暦でも和暦でも入力できます_x000a_（例：2000/4/1 または 令和7年3月15日）" sqref="D7:D14" xr:uid="{01E3A1E7-4059-40E0-B5DC-16376A84E209}"/>
  </dataValidations>
  <hyperlinks>
    <hyperlink ref="A4:C4" r:id="rId1" display="※解説記事はこちら" xr:uid="{24568183-DD81-450F-A4C1-EFBC6F47EEA0}"/>
  </hyperlinks>
  <pageMargins left="0.28000000000000003" right="0.2" top="0.27" bottom="0.17" header="0.17" footer="0.14000000000000001"/>
  <pageSetup paperSize="9" scale="23" orientation="landscape" horizontalDpi="4294967294" r:id="rId2"/>
  <headerFooter alignWithMargins="0"/>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F6582078-EB20-42CD-BB3F-809FDAAC552B}">
          <x14:formula1>
            <xm:f>ドロップダウンリスト一覧!$A$3:$A$5</xm:f>
          </x14:formula1>
          <xm:sqref>H12:H14</xm:sqref>
        </x14:dataValidation>
        <x14:dataValidation type="list" allowBlank="1" showInputMessage="1" showErrorMessage="1" xr:uid="{C1E1FED8-17EA-4E55-BD74-649072D4CAE1}">
          <x14:formula1>
            <xm:f>ドロップダウンリスト一覧!$E$3:$E$4</xm:f>
          </x14:formula1>
          <xm:sqref>L12:M14</xm:sqref>
        </x14:dataValidation>
        <x14:dataValidation type="list" allowBlank="1" showInputMessage="1" xr:uid="{3D192CE1-1918-4D1D-A466-49EEE4C6D362}">
          <x14:formula1>
            <xm:f>ドロップダウンリスト一覧!$A$4:$A$8</xm:f>
          </x14:formula1>
          <xm:sqref>H7:H11</xm:sqref>
        </x14:dataValidation>
        <x14:dataValidation type="list" allowBlank="1" showInputMessage="1" showErrorMessage="1" xr:uid="{091E2839-C79D-4C8C-995E-E72BBA09FF1C}">
          <x14:formula1>
            <xm:f>ドロップダウンリスト一覧!$D$3:$D$13</xm:f>
          </x14:formula1>
          <xm:sqref>L7:M11</xm:sqref>
        </x14:dataValidation>
        <x14:dataValidation type="list" allowBlank="1" showInputMessage="1" showErrorMessage="1" xr:uid="{2E54500E-75EE-4F1D-8651-639435EC15ED}">
          <x14:formula1>
            <xm:f>ドロップダウンリスト一覧!$F$3:$F$3</xm:f>
          </x14:formula1>
          <xm:sqref>F7:F11 G7:H14</xm:sqref>
        </x14:dataValidation>
        <x14:dataValidation type="list" allowBlank="1" showInputMessage="1" showErrorMessage="1" xr:uid="{429C7EAD-5473-46D3-9A55-4C064A33BB59}">
          <x14:formula1>
            <xm:f>ドロップダウンリスト一覧!$C$3:$C$5</xm:f>
          </x14:formula1>
          <xm:sqref>AM7:AM14 AQ7:AQ14</xm:sqref>
        </x14:dataValidation>
        <x14:dataValidation type="list" allowBlank="1" showInputMessage="1" showErrorMessage="1" xr:uid="{2A450D79-AD28-40B6-A455-1735B2323A68}">
          <x14:formula1>
            <xm:f>ドロップダウンリスト一覧!$C$3</xm:f>
          </x14:formula1>
          <xm:sqref>O7:P14 R7:R14</xm:sqref>
        </x14:dataValidation>
        <x14:dataValidation type="list" allowBlank="1" showInputMessage="1" showErrorMessage="1" xr:uid="{2501F0BA-C58F-4CE9-B164-1C2F37955D39}">
          <x14:formula1>
            <xm:f>ドロップダウンリスト一覧!$B$3:$B$6</xm:f>
          </x14:formula1>
          <xm:sqref>I7:I14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8A38-D217-4D32-9F2E-DFEFE1968457}">
  <sheetPr codeName="Sheet2">
    <tabColor rgb="FF70AD47"/>
    <pageSetUpPr fitToPage="1"/>
  </sheetPr>
  <dimension ref="A1:P69"/>
  <sheetViews>
    <sheetView showGridLines="0" topLeftCell="A5"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"令和"&amp;使用年度&amp;"年4月　月間売上表"</f>
        <v>令和8年4月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102049</v>
      </c>
      <c r="C5" s="422"/>
      <c r="D5" s="422"/>
      <c r="E5" s="422"/>
      <c r="F5" s="422"/>
      <c r="G5"/>
      <c r="H5"/>
      <c r="I5" s="12"/>
      <c r="J5" s="13"/>
      <c r="K5" s="43"/>
    </row>
    <row r="6" spans="1:16" ht="22.05" customHeight="1">
      <c r="A6"/>
      <c r="B6" s="432" t="str">
        <f>"今月請求 "&amp;TEXT(D15,"¥#,##0")&amp;"　／　月遅れ請求 "&amp;TEXT(SUM(F40,F49,F53,F60),"¥#,##0")</f>
        <v>今月請求 ¥79,158　／　月遅れ請求 ¥22,891</v>
      </c>
      <c r="C6" s="422"/>
      <c r="D6" s="422"/>
      <c r="E6" s="422"/>
      <c r="F6" s="422"/>
      <c r="G6"/>
      <c r="H6"/>
      <c r="I6" s="12"/>
      <c r="J6" s="13"/>
      <c r="K6" s="43"/>
    </row>
    <row r="7" spans="1:16" ht="22.05" customHeight="1">
      <c r="A7"/>
      <c r="B7"/>
      <c r="C7"/>
      <c r="D7"/>
      <c r="E7"/>
      <c r="F7"/>
      <c r="G7"/>
      <c r="H7"/>
      <c r="I7" s="12"/>
      <c r="J7" s="13"/>
      <c r="K7" s="44"/>
      <c r="L7" s="45"/>
      <c r="M7" s="45"/>
      <c r="N7" s="45"/>
      <c r="O7" s="45"/>
      <c r="P7" s="33"/>
    </row>
    <row r="8" spans="1:16" ht="22.05" customHeight="1">
      <c r="A8"/>
      <c r="B8" s="433" t="s">
        <v>195</v>
      </c>
      <c r="C8" s="433"/>
      <c r="D8" s="433"/>
      <c r="E8" s="433"/>
      <c r="F8" s="433"/>
      <c r="G8"/>
      <c r="H8"/>
      <c r="I8" s="12"/>
      <c r="J8" s="13"/>
      <c r="K8" s="43"/>
    </row>
    <row r="9" spans="1:16" ht="22.05" customHeight="1">
      <c r="A9"/>
      <c r="B9" s="425" t="s">
        <v>196</v>
      </c>
      <c r="C9" s="426"/>
      <c r="D9" s="46">
        <f>D40+D49</f>
        <v>79158</v>
      </c>
      <c r="E9" s="26"/>
      <c r="F9" s="26"/>
      <c r="G9"/>
      <c r="H9"/>
      <c r="I9" s="12"/>
      <c r="J9" s="13"/>
      <c r="K9" s="43"/>
    </row>
    <row r="10" spans="1:16" ht="22.05" customHeight="1">
      <c r="A10"/>
      <c r="B10" s="427" t="s">
        <v>197</v>
      </c>
      <c r="C10" s="428"/>
      <c r="D10" s="47">
        <f>D40</f>
        <v>65558</v>
      </c>
      <c r="E10"/>
      <c r="F10"/>
      <c r="G10"/>
      <c r="H10"/>
      <c r="I10" s="12"/>
      <c r="J10" s="13"/>
      <c r="K10" s="43"/>
    </row>
    <row r="11" spans="1:16" ht="22.05" customHeight="1">
      <c r="A11"/>
      <c r="B11" s="427" t="s">
        <v>198</v>
      </c>
      <c r="C11" s="428"/>
      <c r="D11" s="47">
        <f>D49</f>
        <v>13600</v>
      </c>
      <c r="E11"/>
      <c r="F11"/>
      <c r="G11"/>
      <c r="H11"/>
      <c r="I11" s="12"/>
      <c r="J11" s="13"/>
      <c r="K11" s="43"/>
    </row>
    <row r="12" spans="1:16" ht="22.05" customHeight="1">
      <c r="A12"/>
      <c r="B12" s="427" t="s">
        <v>199</v>
      </c>
      <c r="C12" s="428"/>
      <c r="D12" s="47">
        <f>D53</f>
        <v>0</v>
      </c>
      <c r="E12"/>
      <c r="F12"/>
      <c r="G12"/>
      <c r="H12"/>
      <c r="I12" s="12"/>
      <c r="J12" s="13"/>
      <c r="K12" s="43"/>
    </row>
    <row r="13" spans="1:16" ht="22.05" customHeight="1">
      <c r="A13"/>
      <c r="B13" s="434" t="s">
        <v>200</v>
      </c>
      <c r="C13" s="426"/>
      <c r="D13" s="48">
        <f>D9+D12</f>
        <v>79158</v>
      </c>
      <c r="E13" s="26"/>
      <c r="F13" s="26"/>
      <c r="G13"/>
      <c r="H13"/>
      <c r="I13" s="12"/>
      <c r="J13" s="13"/>
      <c r="K13" s="43"/>
    </row>
    <row r="14" spans="1:16" ht="22.05" customHeight="1">
      <c r="A14"/>
      <c r="B14" s="427" t="s">
        <v>201</v>
      </c>
      <c r="C14" s="428"/>
      <c r="D14" s="47">
        <f>D60</f>
        <v>0</v>
      </c>
      <c r="E14"/>
      <c r="F14"/>
      <c r="G14"/>
      <c r="H14"/>
      <c r="I14" s="12"/>
      <c r="J14" s="13"/>
      <c r="K14" s="43"/>
    </row>
    <row r="15" spans="1:16" ht="22.05" customHeight="1">
      <c r="A15"/>
      <c r="B15" s="425" t="s">
        <v>202</v>
      </c>
      <c r="C15" s="426"/>
      <c r="D15" s="46">
        <f>D13+D14</f>
        <v>79158</v>
      </c>
      <c r="E15" s="26"/>
      <c r="F15" s="26"/>
      <c r="G15"/>
      <c r="H15"/>
      <c r="I15" s="12"/>
      <c r="J15" s="13"/>
      <c r="K15" s="43"/>
    </row>
    <row r="16" spans="1:16" ht="22.05" customHeight="1">
      <c r="A16"/>
      <c r="B16"/>
      <c r="C16"/>
      <c r="D16"/>
      <c r="E16"/>
      <c r="F16"/>
      <c r="G16"/>
      <c r="H16"/>
      <c r="I16" s="14"/>
      <c r="J16" s="13"/>
      <c r="K16" s="43"/>
    </row>
    <row r="17" spans="1:11" ht="22.05" customHeight="1">
      <c r="A17"/>
      <c r="B17" s="420" t="s">
        <v>203</v>
      </c>
      <c r="C17" s="420"/>
      <c r="D17" s="420"/>
      <c r="E17" s="421" t="str">
        <f>IF(SUM(E19:E38)=0,"月遅れ該当なし","月遅れあり")</f>
        <v>月遅れあり</v>
      </c>
      <c r="F17" s="422"/>
      <c r="G17"/>
      <c r="H17"/>
      <c r="I17" s="43"/>
      <c r="J17" s="49"/>
      <c r="K17" s="43"/>
    </row>
    <row r="18" spans="1:11" ht="34.049999999999997" customHeight="1">
      <c r="A18"/>
      <c r="B18" s="354" t="s">
        <v>136</v>
      </c>
      <c r="C18" s="354" t="s">
        <v>204</v>
      </c>
      <c r="D18" s="354" t="s">
        <v>205</v>
      </c>
      <c r="E18" s="354" t="s">
        <v>206</v>
      </c>
      <c r="F18" s="354" t="s">
        <v>207</v>
      </c>
      <c r="G18" s="355"/>
      <c r="H18"/>
      <c r="I18" s="43"/>
      <c r="J18" s="43"/>
      <c r="K18" s="43"/>
    </row>
    <row r="19" spans="1:11" ht="22.05" customHeight="1">
      <c r="A19"/>
      <c r="B19" s="50" t="s">
        <v>208</v>
      </c>
      <c r="C19" s="51">
        <f>COUNTIFS('4月 管理表'!$H$7:$H$11,ドロップダウンリスト一覧!$A$4,'4月 管理表'!$F$7:$F$11,"&lt;&gt;対象",'4月 管理表'!$G$7:$G$11,"&lt;&gt;対象")</f>
        <v>0</v>
      </c>
      <c r="D19" s="52">
        <f>金額設定!B$9*C19</f>
        <v>0</v>
      </c>
      <c r="E19" s="51">
        <f>COUNTIFS('4月 管理表'!$H$7:$H$11,ドロップダウンリスト一覧!$A$4,'4月 管理表'!$F$7:$F$11,"&lt;&gt;対象",'4月 管理表'!$G$7:$G$11,"対象")</f>
        <v>1</v>
      </c>
      <c r="F19" s="52">
        <f>金額設定!B$9*E19</f>
        <v>10760</v>
      </c>
      <c r="G19"/>
      <c r="H19"/>
      <c r="I19" s="43"/>
      <c r="J19" s="43"/>
      <c r="K19" s="43"/>
    </row>
    <row r="20" spans="1:11" ht="22.05" customHeight="1">
      <c r="A20"/>
      <c r="B20" s="50" t="s">
        <v>209</v>
      </c>
      <c r="C20" s="51">
        <f>COUNTIFS('4月 管理表'!$H$7:$H$11,ドロップダウンリスト一覧!$A$5,'4月 管理表'!$F$7:$F$11,"&lt;&gt;対象",'4月 管理表'!$G$7:$G$11,"&lt;&gt;対象")</f>
        <v>1</v>
      </c>
      <c r="D20" s="52">
        <f>金額設定!B$9*C20</f>
        <v>10760</v>
      </c>
      <c r="E20" s="51">
        <f>COUNTIFS('4月 管理表'!$H$7:$H$11,ドロップダウンリスト一覧!$A$5,'4月 管理表'!$F$7:$F$11,"&lt;&gt;対象",'4月 管理表'!$G$7:$G$11,"対象")</f>
        <v>0</v>
      </c>
      <c r="F20" s="52">
        <f>金額設定!B$9*E20</f>
        <v>0</v>
      </c>
      <c r="G20"/>
      <c r="H20"/>
    </row>
    <row r="21" spans="1:11" ht="22.05" customHeight="1">
      <c r="A21"/>
      <c r="B21" s="50" t="s">
        <v>210</v>
      </c>
      <c r="C21" s="51">
        <f>COUNTIFS('4月 管理表'!$H$7:$H$11,ドロップダウンリスト一覧!$A$6,'4月 管理表'!$F$7:$F$11,"&lt;&gt;対象",'4月 管理表'!$G$7:$G$11,"&lt;&gt;対象")</f>
        <v>0</v>
      </c>
      <c r="D21" s="52">
        <f>金額設定!B$10*C21</f>
        <v>0</v>
      </c>
      <c r="E21" s="51">
        <f>COUNTIFS('4月 管理表'!$H$7:$H$11,ドロップダウンリスト一覧!$A$6,'4月 管理表'!$F$7:$F$11,"&lt;&gt;対象",'4月 管理表'!$G$7:$G$11,"対象")</f>
        <v>0</v>
      </c>
      <c r="F21" s="52">
        <f>金額設定!B$10*E21</f>
        <v>0</v>
      </c>
      <c r="G21"/>
      <c r="H21"/>
    </row>
    <row r="22" spans="1:11" ht="22.05" customHeight="1">
      <c r="A22"/>
      <c r="B22" s="50" t="s">
        <v>211</v>
      </c>
      <c r="C22" s="51">
        <f>COUNTIFS('4月 管理表'!$H$7:$H$11,ドロップダウンリスト一覧!$A$7,'4月 管理表'!$F$7:$F$11,"&lt;&gt;対象",'4月 管理表'!$G$7:$G$11,"&lt;&gt;対象")</f>
        <v>1</v>
      </c>
      <c r="D22" s="52">
        <f>金額設定!B$10*C22</f>
        <v>13980</v>
      </c>
      <c r="E22" s="51">
        <f>COUNTIFS('4月 管理表'!$H$7:$H$11,ドロップダウンリスト一覧!$A$7,'4月 管理表'!$F$7:$F$11,"&lt;&gt;対象",'4月 管理表'!$G$7:$G$11,"対象")</f>
        <v>0</v>
      </c>
      <c r="F22" s="52">
        <f>金額設定!B$10*E22</f>
        <v>0</v>
      </c>
      <c r="G22"/>
      <c r="H22"/>
    </row>
    <row r="23" spans="1:11" ht="22.05" customHeight="1">
      <c r="A23"/>
      <c r="B23" s="50" t="s">
        <v>212</v>
      </c>
      <c r="C23" s="51">
        <f>COUNTIFS('4月 管理表'!$H$7:$H$11,ドロップダウンリスト一覧!$A$8,'4月 管理表'!$F$7:$F$11,"&lt;&gt;対象",'4月 管理表'!$G$7:$G$11,"&lt;&gt;対象")</f>
        <v>1</v>
      </c>
      <c r="D23" s="52">
        <f>金額設定!B$10*C23</f>
        <v>13980</v>
      </c>
      <c r="E23" s="51">
        <f>COUNTIFS('4月 管理表'!$H$7:$H$11,ドロップダウンリスト一覧!$A$8,'4月 管理表'!$F$7:$F$11,"&lt;&gt;対象",'4月 管理表'!$G$7:$G$11,"対象")</f>
        <v>0</v>
      </c>
      <c r="F23" s="52">
        <f>金額設定!B$10*E23</f>
        <v>0</v>
      </c>
      <c r="G23"/>
      <c r="H23"/>
    </row>
    <row r="24" spans="1:11" ht="22.05" customHeight="1">
      <c r="A24"/>
      <c r="B24" s="50" t="s">
        <v>95</v>
      </c>
      <c r="C24" s="51">
        <f>COUNTIFS('4月 管理表'!$L$7:$L$11,ドロップダウンリスト一覧!$D$3,'4月 管理表'!$G$7:$G$11,"&lt;&gt;対象")+COUNTIFS('4月 管理表'!$M$7:$M$11,ドロップダウンリスト一覧!$D$3,'4月 管理表'!$G$7:$G$11,"&lt;&gt;対象")</f>
        <v>1</v>
      </c>
      <c r="D24" s="52">
        <f>金額設定!B$11*C24</f>
        <v>3500</v>
      </c>
      <c r="E24" s="51">
        <f>COUNTIFS('4月 管理表'!$L$7:$L$11,ドロップダウンリスト一覧!$D$3,'4月 管理表'!$G$7:$G$11,"対象")+COUNTIFS('4月 管理表'!$M$7:$M$11,ドロップダウンリスト一覧!$D$3,'4月 管理表'!$G$7:$G$11,"対象")</f>
        <v>0</v>
      </c>
      <c r="F24" s="52">
        <f>金額設定!B$11*E24</f>
        <v>0</v>
      </c>
      <c r="G24"/>
      <c r="H24"/>
    </row>
    <row r="25" spans="1:11" ht="22.05" customHeight="1">
      <c r="A25"/>
      <c r="B25" s="50" t="s">
        <v>145</v>
      </c>
      <c r="C25" s="51">
        <f>COUNTIFS('4月 管理表'!$L$7:$L$11,ドロップダウンリスト一覧!$D$4,'4月 管理表'!$G$7:$G$11,"&lt;&gt;対象")+COUNTIFS('4月 管理表'!$M$7:$M$11,ドロップダウンリスト一覧!$D$4,'4月 管理表'!$G$7:$G$11,"&lt;&gt;対象")</f>
        <v>0</v>
      </c>
      <c r="D25" s="52">
        <f>金額設定!B$12*C25</f>
        <v>0</v>
      </c>
      <c r="E25" s="51">
        <f>COUNTIFS('4月 管理表'!$L$7:$L$11,ドロップダウンリスト一覧!$D$4,'4月 管理表'!$G$7:$G$11,"対象")+COUNTIFS('4月 管理表'!$M$7:$M$11,ドロップダウンリスト一覧!$D$4,'4月 管理表'!$G$7:$G$11,"対象")</f>
        <v>0</v>
      </c>
      <c r="F25" s="52">
        <f>金額設定!B$12*E25</f>
        <v>0</v>
      </c>
      <c r="G25"/>
      <c r="H25"/>
    </row>
    <row r="26" spans="1:11" ht="22.05" customHeight="1">
      <c r="A26"/>
      <c r="B26" s="50" t="s">
        <v>146</v>
      </c>
      <c r="C26" s="51">
        <f>COUNTIFS('4月 管理表'!$L$7:$L$11,ドロップダウンリスト一覧!$D$5,'4月 管理表'!$G$7:$G$11,"&lt;&gt;対象")+COUNTIFS('4月 管理表'!$M$7:$M$11,ドロップダウンリスト一覧!$D$5,'4月 管理表'!$G$7:$G$11,"&lt;&gt;対象")</f>
        <v>0</v>
      </c>
      <c r="D26" s="52">
        <f>金額設定!B$13*C26</f>
        <v>0</v>
      </c>
      <c r="E26" s="51">
        <f>COUNTIFS('4月 管理表'!$L$7:$L$11,ドロップダウンリスト一覧!$D$5,'4月 管理表'!$G$7:$G$11,"対象")+COUNTIFS('4月 管理表'!$M$7:$M$11,ドロップダウンリスト一覧!$D$5,'4月 管理表'!$G$7:$G$11,"対象")</f>
        <v>0</v>
      </c>
      <c r="F26" s="52">
        <f>金額設定!B$13*E26</f>
        <v>0</v>
      </c>
      <c r="G26"/>
      <c r="H26"/>
    </row>
    <row r="27" spans="1:11" ht="22.05" customHeight="1">
      <c r="A27"/>
      <c r="B27" s="50" t="s">
        <v>147</v>
      </c>
      <c r="C27" s="51">
        <f>COUNTIFS('4月 管理表'!$L$7:$L$11,ドロップダウンリスト一覧!$D$6,'4月 管理表'!$G$7:$G$11,"&lt;&gt;対象")+COUNTIFS('4月 管理表'!$M$7:$M$11,ドロップダウンリスト一覧!$D$6,'4月 管理表'!$G$7:$G$11,"&lt;&gt;対象")</f>
        <v>0</v>
      </c>
      <c r="D27" s="52">
        <f>金額設定!B$14*C27</f>
        <v>0</v>
      </c>
      <c r="E27" s="51">
        <f>COUNTIFS('4月 管理表'!$L$7:$L$11,ドロップダウンリスト一覧!$D$6,'4月 管理表'!$G$7:$G$11,"対象")+COUNTIFS('4月 管理表'!$M$7:$M$11,ドロップダウンリスト一覧!$D$6,'4月 管理表'!$G$7:$G$11,"対象")</f>
        <v>0</v>
      </c>
      <c r="F27" s="52">
        <f>金額設定!B$14*E27</f>
        <v>0</v>
      </c>
      <c r="G27"/>
      <c r="H27"/>
    </row>
    <row r="28" spans="1:11" ht="22.05" customHeight="1">
      <c r="A28"/>
      <c r="B28" s="50" t="s">
        <v>148</v>
      </c>
      <c r="C28" s="51">
        <f>COUNTIFS('4月 管理表'!$L$7:$L$11,ドロップダウンリスト一覧!$D$7,'4月 管理表'!$G$7:$G$11,"&lt;&gt;対象")+COUNTIFS('4月 管理表'!$M$7:$M$11,ドロップダウンリスト一覧!$D$7,'4月 管理表'!$G$7:$G$11,"&lt;&gt;対象")</f>
        <v>0</v>
      </c>
      <c r="D28" s="52">
        <f>金額設定!B$15*C28</f>
        <v>0</v>
      </c>
      <c r="E28" s="51">
        <f>COUNTIFS('4月 管理表'!$L$7:$L$11,ドロップダウンリスト一覧!$D$7,'4月 管理表'!$G$7:$G$11,"対象")+COUNTIFS('4月 管理表'!$M$7:$M$11,ドロップダウンリスト一覧!$D$7,'4月 管理表'!$G$7:$G$11,"対象")</f>
        <v>0</v>
      </c>
      <c r="F28" s="52">
        <f>金額設定!B$15*E28</f>
        <v>0</v>
      </c>
      <c r="G28"/>
      <c r="H28"/>
    </row>
    <row r="29" spans="1:11" ht="22.05" customHeight="1">
      <c r="A29"/>
      <c r="B29" s="50" t="s">
        <v>149</v>
      </c>
      <c r="C29" s="51">
        <f>COUNTIFS('4月 管理表'!$L$7:$L$11,ドロップダウンリスト一覧!$D$8,'4月 管理表'!$G$7:$G$11,"&lt;&gt;対象")+COUNTIFS('4月 管理表'!$M$7:$M$11,ドロップダウンリスト一覧!$D$8,'4月 管理表'!$G$7:$G$11,"&lt;&gt;対象")</f>
        <v>0</v>
      </c>
      <c r="D29" s="52">
        <f>金額設定!B$16*C29</f>
        <v>0</v>
      </c>
      <c r="E29" s="51">
        <f>COUNTIFS('4月 管理表'!$L$7:$L$11,ドロップダウンリスト一覧!$D$8,'4月 管理表'!$G$7:$G$11,"対象")+COUNTIFS('4月 管理表'!$M$7:$M$11,ドロップダウンリスト一覧!$D$8,'4月 管理表'!$G$7:$G$11,"対象")</f>
        <v>0</v>
      </c>
      <c r="F29" s="52">
        <f>金額設定!B$16*E29</f>
        <v>0</v>
      </c>
      <c r="G29"/>
      <c r="H29"/>
    </row>
    <row r="30" spans="1:11" ht="22.05" customHeight="1">
      <c r="A30"/>
      <c r="B30" s="50" t="s">
        <v>150</v>
      </c>
      <c r="C30" s="51">
        <f>COUNTIFS('4月 管理表'!$L$7:$L$11,ドロップダウンリスト一覧!$D$9,'4月 管理表'!$G$7:$G$11,"&lt;&gt;対象")+COUNTIFS('4月 管理表'!$M$7:$M$11,ドロップダウンリスト一覧!$D$9,'4月 管理表'!$G$7:$G$11,"&lt;&gt;対象")</f>
        <v>0</v>
      </c>
      <c r="D30" s="52">
        <f>金額設定!B$17*C30</f>
        <v>0</v>
      </c>
      <c r="E30" s="51">
        <f>COUNTIFS('4月 管理表'!$L$7:$L$11,ドロップダウンリスト一覧!$D$9,'4月 管理表'!$G$7:$G$11,"対象")+COUNTIFS('4月 管理表'!$M$7:$M$11,ドロップダウンリスト一覧!$D$9,'4月 管理表'!$G$7:$G$11,"対象")</f>
        <v>0</v>
      </c>
      <c r="F30" s="52">
        <f>金額設定!B$17*E30</f>
        <v>0</v>
      </c>
      <c r="G30"/>
      <c r="H30"/>
    </row>
    <row r="31" spans="1:11" ht="22.05" customHeight="1">
      <c r="A31"/>
      <c r="B31" s="50" t="s">
        <v>151</v>
      </c>
      <c r="C31" s="51">
        <f>COUNTIFS('4月 管理表'!$L$7:$L$11,ドロップダウンリスト一覧!$D$10,'4月 管理表'!$G$7:$G$11,"&lt;&gt;対象")+COUNTIFS('4月 管理表'!$M$7:$M$11,ドロップダウンリスト一覧!$D$10,'4月 管理表'!$G$7:$G$11,"&lt;&gt;対象")</f>
        <v>0</v>
      </c>
      <c r="D31" s="52">
        <f>金額設定!B$18*C31</f>
        <v>0</v>
      </c>
      <c r="E31" s="51">
        <f>COUNTIFS('4月 管理表'!$L$7:$L$11,ドロップダウンリスト一覧!$D$10,'4月 管理表'!$G$7:$G$11,"対象")+COUNTIFS('4月 管理表'!$M$7:$M$11,ドロップダウンリスト一覧!$D$10,'4月 管理表'!$G$7:$G$11,"対象")</f>
        <v>0</v>
      </c>
      <c r="F31" s="52">
        <f>金額設定!B$18*E31</f>
        <v>0</v>
      </c>
      <c r="G31"/>
      <c r="H31"/>
    </row>
    <row r="32" spans="1:11" ht="22.05" customHeight="1">
      <c r="A32"/>
      <c r="B32" s="50" t="s">
        <v>152</v>
      </c>
      <c r="C32" s="51">
        <f>COUNTIFS('4月 管理表'!$L$7:$L$11,ドロップダウンリスト一覧!$D$11,'4月 管理表'!$G$7:$G$11,"&lt;&gt;対象")+COUNTIFS('4月 管理表'!$M$7:$M$11,ドロップダウンリスト一覧!$D$11,'4月 管理表'!$G$7:$G$11,"&lt;&gt;対象")</f>
        <v>0</v>
      </c>
      <c r="D32" s="52">
        <f>金額設定!B$19*C32</f>
        <v>0</v>
      </c>
      <c r="E32" s="51">
        <f>COUNTIFS('4月 管理表'!$L$7:$L$11,ドロップダウンリスト一覧!$D$11,'4月 管理表'!$G$7:$G$11,"対象")+COUNTIFS('4月 管理表'!$M$7:$M$11,ドロップダウンリスト一覧!$D$11,'4月 管理表'!$G$7:$G$11,"対象")</f>
        <v>0</v>
      </c>
      <c r="F32" s="52">
        <f>金額設定!B$19*E32</f>
        <v>0</v>
      </c>
      <c r="G32"/>
      <c r="H32"/>
    </row>
    <row r="33" spans="1:14" ht="22.05" customHeight="1">
      <c r="A33"/>
      <c r="B33" s="50" t="s">
        <v>153</v>
      </c>
      <c r="C33" s="51">
        <f>COUNTIFS('4月 管理表'!$L$7:$L$11,ドロップダウンリスト一覧!$D$12,'4月 管理表'!$G$7:$G$11,"&lt;&gt;対象")+COUNTIFS('4月 管理表'!$M$7:$M$11,ドロップダウンリスト一覧!$D$12,'4月 管理表'!$G$7:$G$11,"&lt;&gt;対象")</f>
        <v>0</v>
      </c>
      <c r="D33" s="52">
        <f>金額設定!B$20*C33</f>
        <v>0</v>
      </c>
      <c r="E33" s="51">
        <f>COUNTIFS('4月 管理表'!$L$7:$L$11,ドロップダウンリスト一覧!$D$12,'4月 管理表'!$G$7:$G$11,"対象")+COUNTIFS('4月 管理表'!$M$7:$M$11,ドロップダウンリスト一覧!$D$12,'4月 管理表'!$G$7:$G$11,"対象")</f>
        <v>0</v>
      </c>
      <c r="F33" s="52">
        <f>金額設定!B$20*E33</f>
        <v>0</v>
      </c>
      <c r="G33"/>
      <c r="H33"/>
    </row>
    <row r="34" spans="1:14" ht="22.05" customHeight="1">
      <c r="A34"/>
      <c r="B34" s="50" t="s">
        <v>154</v>
      </c>
      <c r="C34" s="51">
        <f>COUNTIFS('4月 管理表'!$L$7:$L$11,ドロップダウンリスト一覧!$D$13,'4月 管理表'!$G$7:$G$11,"&lt;&gt;対象")+COUNTIFS('4月 管理表'!$M$7:$M$11,ドロップダウンリスト一覧!$D$13,'4月 管理表'!$G$7:$G$11,"&lt;&gt;対象")</f>
        <v>0</v>
      </c>
      <c r="D34" s="52">
        <f>金額設定!B$21*C34</f>
        <v>0</v>
      </c>
      <c r="E34" s="51">
        <f>COUNTIFS('4月 管理表'!$L$7:$L$11,ドロップダウンリスト一覧!$D$13,'4月 管理表'!$G$7:$G$11,"対象")+COUNTIFS('4月 管理表'!$M$7:$M$11,ドロップダウンリスト一覧!$D$13,'4月 管理表'!$G$7:$G$11,"対象")</f>
        <v>0</v>
      </c>
      <c r="F34" s="52">
        <f>金額設定!B$21*E34</f>
        <v>0</v>
      </c>
      <c r="G34"/>
      <c r="H34"/>
    </row>
    <row r="35" spans="1:14" ht="22.05" customHeight="1">
      <c r="A35"/>
      <c r="B35" s="81" t="s">
        <v>155</v>
      </c>
      <c r="C35" s="82">
        <f>COUNTIFS('4月 管理表'!$H$7:$H$11,ドロップダウンリスト一覧!$A$4,'4月 管理表'!$F$7:$F$11,"対象",'4月 管理表'!$G$7:$G$11,"&lt;&gt;対象")+COUNTIFS('4月 管理表'!$H$7:$H$11,ドロップダウンリスト一覧!$A$5,'4月 管理表'!$F$7:$F$11,"対象",'4月 管理表'!$G$7:$G$11,"&lt;&gt;対象")</f>
        <v>0</v>
      </c>
      <c r="D35" s="83">
        <f>金額設定!B$22*C35</f>
        <v>0</v>
      </c>
      <c r="E35" s="82">
        <f>COUNTIFS('4月 管理表'!$H$7:$H$11,ドロップダウンリスト一覧!$A$4,'4月 管理表'!$F$7:$F$11,"対象",'4月 管理表'!$G$7:$G$11,"対象")+COUNTIFS('4月 管理表'!$H$7:$H$11,ドロップダウンリスト一覧!$A$5,'4月 管理表'!$F$7:$F$11,"対象",'4月 管理表'!$G$7:$G$11,"対象")</f>
        <v>0</v>
      </c>
      <c r="F35" s="83">
        <f>金額設定!B$22*E35</f>
        <v>0</v>
      </c>
      <c r="G35"/>
      <c r="H35"/>
    </row>
    <row r="36" spans="1:14" ht="22.05" customHeight="1">
      <c r="A36"/>
      <c r="B36" s="81" t="s">
        <v>156</v>
      </c>
      <c r="C36" s="82">
        <f>COUNTIFS('4月 管理表'!$H$7:$H$11,ドロップダウンリスト一覧!$A$6,'4月 管理表'!$F$7:$F$11,"対象",'4月 管理表'!$G$7:$G$11,"&lt;&gt;対象")+COUNTIFS('4月 管理表'!$H$7:$H$11,ドロップダウンリスト一覧!$A$7,'4月 管理表'!$F$7:$F$11,"対象",'4月 管理表'!$G$7:$G$11,"&lt;&gt;対象")+COUNTIFS('4月 管理表'!$H$7:$H$11,ドロップダウンリスト一覧!$A$8,'4月 管理表'!$F$7:$F$11,"対象",'4月 管理表'!$G$7:$G$11,"&lt;&gt;対象")</f>
        <v>1</v>
      </c>
      <c r="D36" s="83">
        <f>金額設定!B$23*C36</f>
        <v>6990</v>
      </c>
      <c r="E36" s="82">
        <f>COUNTIFS('4月 管理表'!$H$7:$H$11,ドロップダウンリスト一覧!$A$6,'4月 管理表'!$F$7:$F$11,"対象",'4月 管理表'!$G$7:$G$11,"対象")+COUNTIFS('4月 管理表'!$H$7:$H$11,ドロップダウンリスト一覧!$A$7,'4月 管理表'!$F$7:$F$11,"対象",'4月 管理表'!$G$7:$G$11,"対象")+COUNTIFS('4月 管理表'!$H$7:$H$11,ドロップダウンリスト一覧!$A$8,'4月 管理表'!$F$7:$F$11,"対象",'4月 管理表'!$G$7:$G$11,"対象")</f>
        <v>0</v>
      </c>
      <c r="F36" s="83">
        <f>金額設定!B$23*E36</f>
        <v>0</v>
      </c>
      <c r="G36"/>
      <c r="H36"/>
    </row>
    <row r="37" spans="1:14" ht="22.05" customHeight="1">
      <c r="A37"/>
      <c r="B37" s="81" t="s">
        <v>157</v>
      </c>
      <c r="C37" s="84">
        <v>0</v>
      </c>
      <c r="D37" s="83">
        <f>金額設定!B$24*C37</f>
        <v>0</v>
      </c>
      <c r="E37" s="84">
        <v>0</v>
      </c>
      <c r="F37" s="83">
        <f>金額設定!B$24*E37</f>
        <v>0</v>
      </c>
      <c r="G37"/>
      <c r="H37"/>
    </row>
    <row r="38" spans="1:14" ht="22.05" customHeight="1">
      <c r="A38"/>
      <c r="B38" s="50" t="str">
        <f>金額設定!A25</f>
        <v>特定事業所加算（Ⅰ〜A）</v>
      </c>
      <c r="C38" s="51">
        <f>SUM(C19:C23)</f>
        <v>3</v>
      </c>
      <c r="D38" s="52">
        <f>金額設定!B$25*C38</f>
        <v>15000</v>
      </c>
      <c r="E38" s="51">
        <f>SUM(E19:E23)</f>
        <v>1</v>
      </c>
      <c r="F38" s="52">
        <f>金額設定!B$25*E38</f>
        <v>5000</v>
      </c>
      <c r="G38"/>
      <c r="H38"/>
    </row>
    <row r="39" spans="1:14" ht="24" customHeight="1">
      <c r="A39"/>
      <c r="B39" s="85" t="s">
        <v>248</v>
      </c>
      <c r="C39" s="86"/>
      <c r="D39" s="89">
        <f>ROUND(SUM(D19:D38)*金額設定!B$8, 0)</f>
        <v>1348</v>
      </c>
      <c r="E39" s="87"/>
      <c r="F39" s="89">
        <f>ROUND(SUM(F19:F38)*金額設定!B$8, 0)</f>
        <v>331</v>
      </c>
      <c r="G39" s="423" t="s">
        <v>255</v>
      </c>
      <c r="H39" s="424"/>
      <c r="I39" s="424"/>
      <c r="J39" s="424"/>
      <c r="K39" s="424"/>
      <c r="L39" s="424"/>
      <c r="M39" s="424"/>
      <c r="N39" s="424"/>
    </row>
    <row r="40" spans="1:14" ht="24" customHeight="1">
      <c r="A40"/>
      <c r="B40" s="88" t="s">
        <v>213</v>
      </c>
      <c r="C40" s="53">
        <f>SUM(C19:C23,C35:C36)</f>
        <v>4</v>
      </c>
      <c r="D40" s="54">
        <f>SUM(D19:D39)</f>
        <v>65558</v>
      </c>
      <c r="E40" s="53">
        <f>SUM(E19:E23,E35:E36)</f>
        <v>1</v>
      </c>
      <c r="F40" s="54">
        <f>SUM(F19:F39)</f>
        <v>16091</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月遅れあり</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COUNTIFS('4月 管理表'!$H$12:$H$14,ドロップダウンリスト一覧!$A$3,'4月 管理表'!$G$12:$G$14,"&lt;&gt;対象")</f>
        <v>1</v>
      </c>
      <c r="D44" s="52">
        <f>金額設定!B$27*C44</f>
        <v>6800</v>
      </c>
      <c r="E44" s="51">
        <f>COUNTIFS('4月 管理表'!$H$12:$H$14,ドロップダウンリスト一覧!$A$3,'4月 管理表'!$G$12:$G$14,"対象")</f>
        <v>0</v>
      </c>
      <c r="F44" s="52">
        <f>金額設定!B$27*E44</f>
        <v>0</v>
      </c>
      <c r="G44"/>
      <c r="H44"/>
    </row>
    <row r="45" spans="1:14" ht="18">
      <c r="A45"/>
      <c r="B45" s="50" t="s">
        <v>215</v>
      </c>
      <c r="C45" s="51">
        <f>COUNTIFS('4月 管理表'!$H$12:$H$14,ドロップダウンリスト一覧!$A$4,'4月 管理表'!$G$12:$G$14,"&lt;&gt;対象")</f>
        <v>1</v>
      </c>
      <c r="D45" s="52">
        <f>金額設定!B$27*C45</f>
        <v>6800</v>
      </c>
      <c r="E45" s="51">
        <f>COUNTIFS('4月 管理表'!$H$12:$H$14,ドロップダウンリスト一覧!$A$4,'4月 管理表'!$G$12:$G$14,"対象")</f>
        <v>0</v>
      </c>
      <c r="F45" s="52">
        <f>金額設定!B$27*E45</f>
        <v>0</v>
      </c>
      <c r="G45"/>
      <c r="H45"/>
    </row>
    <row r="46" spans="1:14" ht="18">
      <c r="A46"/>
      <c r="B46" s="50" t="s">
        <v>216</v>
      </c>
      <c r="C46" s="51">
        <f>COUNTIFS('4月 管理表'!$H$12:$H$14,ドロップダウンリスト一覧!$A$5,'4月 管理表'!$G$12:$G$14,"&lt;&gt;対象")</f>
        <v>0</v>
      </c>
      <c r="D46" s="52">
        <f>金額設定!B$27*C46</f>
        <v>0</v>
      </c>
      <c r="E46" s="51">
        <f>COUNTIFS('4月 管理表'!$H$12:$H$14,ドロップダウンリスト一覧!$A$5,'4月 管理表'!$G$12:$G$14,"対象")</f>
        <v>1</v>
      </c>
      <c r="F46" s="52">
        <f>金額設定!B$27*E46</f>
        <v>6800</v>
      </c>
      <c r="G46"/>
      <c r="H46"/>
    </row>
    <row r="47" spans="1:14" ht="18">
      <c r="A47"/>
      <c r="B47" s="50" t="s">
        <v>95</v>
      </c>
      <c r="C47" s="51">
        <f>COUNTIFS('4月 管理表'!$L$12:$L$14,ドロップダウンリスト一覧!$E$3,'4月 管理表'!$G$12:$G$14,"&lt;&gt;対象")+COUNTIFS('4月 管理表'!$M$12:$M$14,ドロップダウンリスト一覧!$E$3,'4月 管理表'!$G$12:$G$14,"&lt;&gt;対象")</f>
        <v>0</v>
      </c>
      <c r="D47" s="52">
        <f>金額設定!B$28*C47</f>
        <v>0</v>
      </c>
      <c r="E47" s="51">
        <f>COUNTIFS('4月 管理表'!$L$12:$L$14,ドロップダウンリスト一覧!$E$3,'4月 管理表'!$G$12:$G$14,"対象")+COUNTIFS('4月 管理表'!$M$12:$M$14,ドロップダウンリスト一覧!$E$3,'4月 管理表'!$G$12:$G$14,"対象")</f>
        <v>0</v>
      </c>
      <c r="F47" s="52">
        <f>金額設定!B$28*E47</f>
        <v>0</v>
      </c>
      <c r="G47"/>
      <c r="H47"/>
    </row>
    <row r="48" spans="1:14" ht="18">
      <c r="A48"/>
      <c r="B48" s="50" t="s">
        <v>159</v>
      </c>
      <c r="C48" s="51">
        <f>COUNTIFS('4月 管理表'!$L$12:$L$14,ドロップダウンリスト一覧!$E$4,'4月 管理表'!$G$12:$G$14,"&lt;&gt;対象")+COUNTIFS('4月 管理表'!$M$12:$M$14,ドロップダウンリスト一覧!$E$4,'4月 管理表'!$G$12:$G$14,"&lt;&gt;対象")</f>
        <v>0</v>
      </c>
      <c r="D48" s="52">
        <f>金額設定!B$29*C48</f>
        <v>0</v>
      </c>
      <c r="E48" s="51">
        <f>COUNTIFS('4月 管理表'!$L$12:$L$14,ドロップダウンリスト一覧!$E$4,'4月 管理表'!$G$12:$G$14,"対象")+COUNTIFS('4月 管理表'!$M$12:$M$14,ドロップダウンリスト一覧!$E$4,'4月 管理表'!$G$12:$G$14,"対象")</f>
        <v>0</v>
      </c>
      <c r="F48" s="52">
        <f>金額設定!B$29*E48</f>
        <v>0</v>
      </c>
      <c r="G48"/>
      <c r="H48"/>
    </row>
    <row r="49" spans="1:8" ht="18">
      <c r="A49"/>
      <c r="B49" s="88" t="s">
        <v>217</v>
      </c>
      <c r="C49" s="53">
        <f>SUM(C44:C46)</f>
        <v>2</v>
      </c>
      <c r="D49" s="54">
        <f>SUM(D44:D48)</f>
        <v>13600</v>
      </c>
      <c r="E49" s="53">
        <f>SUM(E44:E46)</f>
        <v>1</v>
      </c>
      <c r="F49" s="54">
        <f>SUM(F44:F48)</f>
        <v>6800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金額設定!B$31*C53</f>
        <v>0</v>
      </c>
      <c r="E53" s="15">
        <v>0</v>
      </c>
      <c r="F53" s="55">
        <f>金額設定!B$31*E53</f>
        <v>0</v>
      </c>
      <c r="G53"/>
      <c r="H53"/>
    </row>
    <row r="54" spans="1:8" ht="18">
      <c r="A54"/>
      <c r="B54"/>
      <c r="C54"/>
      <c r="D54"/>
      <c r="E54"/>
      <c r="F54"/>
      <c r="G54"/>
      <c r="H54"/>
    </row>
    <row r="55" spans="1:8" ht="18">
      <c r="A55"/>
      <c r="B55" s="50" t="s">
        <v>161</v>
      </c>
      <c r="C55" s="15">
        <v>0</v>
      </c>
      <c r="D55" s="55">
        <f>金額設定!B$32*C55</f>
        <v>0</v>
      </c>
      <c r="E55" s="15">
        <v>0</v>
      </c>
      <c r="F55" s="55">
        <f>金額設定!B$32*E55</f>
        <v>0</v>
      </c>
      <c r="G55"/>
      <c r="H55"/>
    </row>
    <row r="56" spans="1:8" ht="18">
      <c r="A56"/>
      <c r="B56" s="50" t="s">
        <v>162</v>
      </c>
      <c r="C56" s="15">
        <v>0</v>
      </c>
      <c r="D56" s="55">
        <f>金額設定!B$33*C56</f>
        <v>0</v>
      </c>
      <c r="E56" s="15">
        <v>0</v>
      </c>
      <c r="F56" s="55">
        <f>金額設定!B$33*E56</f>
        <v>0</v>
      </c>
      <c r="G56"/>
      <c r="H56"/>
    </row>
    <row r="57" spans="1:8" ht="18">
      <c r="A57"/>
      <c r="B57" s="50" t="s">
        <v>163</v>
      </c>
      <c r="C57" s="15">
        <v>0</v>
      </c>
      <c r="D57" s="55">
        <f>金額設定!B$34*C57</f>
        <v>0</v>
      </c>
      <c r="E57" s="15">
        <v>0</v>
      </c>
      <c r="F57" s="55">
        <f>金額設定!B$34*E57</f>
        <v>0</v>
      </c>
      <c r="G57"/>
      <c r="H57"/>
    </row>
    <row r="58" spans="1:8" ht="18">
      <c r="A58"/>
      <c r="B58" s="50" t="s">
        <v>164</v>
      </c>
      <c r="C58" s="15">
        <v>0</v>
      </c>
      <c r="D58" s="55">
        <f>金額設定!B$35*C58</f>
        <v>0</v>
      </c>
      <c r="E58" s="15">
        <v>0</v>
      </c>
      <c r="F58" s="55">
        <f>金額設定!B$35*E58</f>
        <v>0</v>
      </c>
      <c r="G58"/>
      <c r="H58"/>
    </row>
    <row r="59" spans="1:8" ht="18">
      <c r="A59"/>
      <c r="B59" s="50" t="s">
        <v>165</v>
      </c>
      <c r="C59" s="15">
        <v>0</v>
      </c>
      <c r="D59" s="55">
        <f>金額設定!B$36*C59</f>
        <v>0</v>
      </c>
      <c r="E59" s="15">
        <v>0</v>
      </c>
      <c r="F59" s="55">
        <f>金額設定!B$36*E59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HLO41s0lknZHpir12rsyrMNn6UQEl02W5jFf9Z20w53G/33agjBY4vFH7xf8MOTJ7TynLWSSU5+N4lEZUb3vYA==" saltValue="12Vsvi6hKaVQMQD8UEWtjg=="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227" priority="3" stopIfTrue="1">
      <formula>AND($D19=0,$F19=0)</formula>
    </cfRule>
  </conditionalFormatting>
  <conditionalFormatting sqref="C44:F48">
    <cfRule type="expression" dxfId="226" priority="7" stopIfTrue="1">
      <formula>AND($D44=0,$F44=0)</formula>
    </cfRule>
  </conditionalFormatting>
  <conditionalFormatting sqref="E17">
    <cfRule type="expression" dxfId="225" priority="2" stopIfTrue="1">
      <formula>$E17="月遅れあり"</formula>
    </cfRule>
  </conditionalFormatting>
  <conditionalFormatting sqref="E42">
    <cfRule type="expression" dxfId="224" priority="5" stopIfTrue="1">
      <formula>$E42="月遅れ該当なし"</formula>
    </cfRule>
    <cfRule type="expression" dxfId="223" priority="6" stopIfTrue="1">
      <formula>$E42="月遅れあり"</formula>
    </cfRule>
  </conditionalFormatting>
  <conditionalFormatting sqref="E51">
    <cfRule type="expression" dxfId="222" priority="8" stopIfTrue="1">
      <formula>$E51="月遅れ該当なし"</formula>
    </cfRule>
    <cfRule type="expression" dxfId="221" priority="9" stopIfTrue="1">
      <formula>$E51="月遅れあり"</formula>
    </cfRule>
  </conditionalFormatting>
  <conditionalFormatting sqref="E17:F17">
    <cfRule type="expression" dxfId="220" priority="1" stopIfTrue="1">
      <formula>$E17="月遅れ該当なし"</formula>
    </cfRule>
  </conditionalFormatting>
  <pageMargins left="0.7" right="0.7" top="0.75" bottom="0.75" header="0.3" footer="0.3"/>
  <pageSetup paperSize="9" scale="36"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E734-97E2-4EC4-84C6-4DB121D90875}">
  <sheetPr codeName="Sheet3">
    <tabColor rgb="FF4472C4"/>
    <pageSetUpPr fitToPage="1"/>
  </sheetPr>
  <dimension ref="A1:AU14"/>
  <sheetViews>
    <sheetView showGridLines="0"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"令和"&amp;使用年度&amp;"年5月分"</f>
        <v>令和8年5月分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49"/>
      <c r="AC4" s="349"/>
      <c r="AD4" s="349"/>
      <c r="AE4" s="349"/>
      <c r="AF4" s="349"/>
      <c r="AG4" s="349"/>
      <c r="AH4" s="349"/>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3"/>
      <c r="AB7" s="119"/>
      <c r="AC7" s="120"/>
      <c r="AD7" s="305"/>
      <c r="AE7" s="303"/>
      <c r="AF7" s="119"/>
      <c r="AG7" s="125"/>
      <c r="AH7" s="305"/>
      <c r="AI7" s="303"/>
      <c r="AJ7" s="306"/>
      <c r="AK7" s="301"/>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3"/>
      <c r="AB8" s="146"/>
      <c r="AC8" s="147"/>
      <c r="AD8" s="324"/>
      <c r="AE8" s="323"/>
      <c r="AF8" s="146"/>
      <c r="AG8" s="151"/>
      <c r="AH8" s="324"/>
      <c r="AI8" s="323"/>
      <c r="AJ8" s="325"/>
      <c r="AK8" s="321"/>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3"/>
      <c r="AB9" s="146"/>
      <c r="AC9" s="147"/>
      <c r="AD9" s="324"/>
      <c r="AE9" s="323"/>
      <c r="AF9" s="146"/>
      <c r="AG9" s="151"/>
      <c r="AH9" s="324"/>
      <c r="AI9" s="323"/>
      <c r="AJ9" s="325"/>
      <c r="AK9" s="321"/>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3"/>
      <c r="AB10" s="146"/>
      <c r="AC10" s="147"/>
      <c r="AD10" s="324"/>
      <c r="AE10" s="323"/>
      <c r="AF10" s="146"/>
      <c r="AG10" s="151"/>
      <c r="AH10" s="324"/>
      <c r="AI10" s="323"/>
      <c r="AJ10" s="325"/>
      <c r="AK10" s="321"/>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3"/>
      <c r="AB11" s="146"/>
      <c r="AC11" s="147"/>
      <c r="AD11" s="324"/>
      <c r="AE11" s="323"/>
      <c r="AF11" s="146"/>
      <c r="AG11" s="151"/>
      <c r="AH11" s="324"/>
      <c r="AI11" s="323"/>
      <c r="AJ11" s="325"/>
      <c r="AK11" s="321"/>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03"/>
      <c r="AB12" s="277"/>
      <c r="AC12" s="278"/>
      <c r="AD12" s="305"/>
      <c r="AE12" s="303"/>
      <c r="AF12" s="277"/>
      <c r="AG12" s="272"/>
      <c r="AH12" s="305"/>
      <c r="AI12" s="303"/>
      <c r="AJ12" s="306"/>
      <c r="AK12" s="301"/>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5"/>
      <c r="AB13" s="260"/>
      <c r="AC13" s="261"/>
      <c r="AD13" s="324"/>
      <c r="AE13" s="335"/>
      <c r="AF13" s="260"/>
      <c r="AG13" s="262"/>
      <c r="AH13" s="324"/>
      <c r="AI13" s="335"/>
      <c r="AJ13" s="325"/>
      <c r="AK13" s="334"/>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3"/>
      <c r="AB14" s="347"/>
      <c r="AC14" s="348"/>
      <c r="AD14" s="324"/>
      <c r="AE14" s="323"/>
      <c r="AF14" s="347"/>
      <c r="AG14" s="265"/>
      <c r="AH14" s="324"/>
      <c r="AI14" s="323"/>
      <c r="AJ14" s="325"/>
      <c r="AK14" s="321"/>
      <c r="AL14" s="325"/>
      <c r="AM14" s="326"/>
      <c r="AN14" s="323"/>
      <c r="AO14" s="327"/>
      <c r="AP14" s="328"/>
      <c r="AQ14" s="326"/>
      <c r="AR14" s="328"/>
      <c r="AS14" s="322"/>
      <c r="AT14" s="418"/>
      <c r="AU14" s="419"/>
    </row>
  </sheetData>
  <sheetProtection algorithmName="SHA-512" hashValue="M6XtEwqdygF5aKl92XLcbRahBi6ooFhMM2xbgLlmq5PFvE+q1y49o9nvhMXf384F9rBvrAbD52Aj1DauAJMD/A==" saltValue="ge3B4fqeI/9X4n/BELAA9A==" spinCount="100000" sheet="1" scenarios="1" autoFilter="0"/>
  <mergeCells count="38">
    <mergeCell ref="AT12:AU12"/>
    <mergeCell ref="AT13:AU13"/>
    <mergeCell ref="AT14:AU14"/>
    <mergeCell ref="AT10:AU10"/>
    <mergeCell ref="AT11:AU11"/>
    <mergeCell ref="O4:P4"/>
    <mergeCell ref="Q4:R4"/>
    <mergeCell ref="S4:V4"/>
    <mergeCell ref="AT5:AU5"/>
    <mergeCell ref="AT6:AU6"/>
    <mergeCell ref="W4:AA4"/>
    <mergeCell ref="AT7:AU7"/>
    <mergeCell ref="AT8:AU8"/>
    <mergeCell ref="AT9:AU9"/>
    <mergeCell ref="N5:P5"/>
    <mergeCell ref="Q5:R5"/>
    <mergeCell ref="S5:AS5"/>
    <mergeCell ref="A7:A11"/>
    <mergeCell ref="A12:A14"/>
    <mergeCell ref="O1:P1"/>
    <mergeCell ref="Q1:R1"/>
    <mergeCell ref="S1:V1"/>
    <mergeCell ref="O2:P2"/>
    <mergeCell ref="Q2:R2"/>
    <mergeCell ref="S2:V2"/>
    <mergeCell ref="O3:P3"/>
    <mergeCell ref="Q3:R3"/>
    <mergeCell ref="S3:V3"/>
    <mergeCell ref="K1:L4"/>
    <mergeCell ref="F5:G5"/>
    <mergeCell ref="H5:K5"/>
    <mergeCell ref="L5:M5"/>
    <mergeCell ref="A2:C2"/>
    <mergeCell ref="A3:C3"/>
    <mergeCell ref="A5:A6"/>
    <mergeCell ref="B5:B6"/>
    <mergeCell ref="C5:E5"/>
    <mergeCell ref="A4:C4"/>
  </mergeCells>
  <phoneticPr fontId="2"/>
  <conditionalFormatting sqref="C7:C14">
    <cfRule type="expression" dxfId="219" priority="223">
      <formula>H7=3</formula>
    </cfRule>
    <cfRule type="expression" dxfId="218" priority="224">
      <formula>H7=4</formula>
    </cfRule>
    <cfRule type="expression" dxfId="217" priority="225">
      <formula>H7=5</formula>
    </cfRule>
  </conditionalFormatting>
  <conditionalFormatting sqref="D7:D14">
    <cfRule type="expression" dxfId="216" priority="11">
      <formula>MONTH(D7)=MONTH(TODAY())</formula>
    </cfRule>
  </conditionalFormatting>
  <conditionalFormatting sqref="E7:E14">
    <cfRule type="cellIs" dxfId="215" priority="13" operator="lessThanOrEqual">
      <formula>64</formula>
    </cfRule>
    <cfRule type="containsErrors" dxfId="214" priority="218" stopIfTrue="1">
      <formula>ISERROR(E7)</formula>
    </cfRule>
  </conditionalFormatting>
  <conditionalFormatting sqref="F7:AU14 C7:D14">
    <cfRule type="expression" dxfId="213" priority="217">
      <formula>MOD(ROW(),2)=0</formula>
    </cfRule>
  </conditionalFormatting>
  <conditionalFormatting sqref="H7:H14">
    <cfRule type="cellIs" dxfId="212" priority="219" stopIfTrue="1" operator="greaterThan">
      <formula>2</formula>
    </cfRule>
  </conditionalFormatting>
  <conditionalFormatting sqref="I7:I14">
    <cfRule type="cellIs" dxfId="211" priority="15" operator="greaterThanOrEqual">
      <formula>2</formula>
    </cfRule>
  </conditionalFormatting>
  <conditionalFormatting sqref="K7:K14 N7:N14">
    <cfRule type="timePeriod" dxfId="210" priority="14" timePeriod="lastMonth">
      <formula>AND(MONTH(K7)=MONTH(EDATE(TODAY(),0-1)),YEAR(K7)=YEAR(EDATE(TODAY(),0-1)))</formula>
    </cfRule>
    <cfRule type="timePeriod" dxfId="209" priority="16" timePeriod="nextMonth">
      <formula>AND(MONTH(K7)=MONTH(EDATE(TODAY(),0+1)),YEAR(K7)=YEAR(EDATE(TODAY(),0+1)))</formula>
    </cfRule>
    <cfRule type="timePeriod" dxfId="20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617C3547-53C3-43BD-9C62-9985B0BA310E}">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08F48402-0C74-4B63-A1FC-6D1FAAF33F6E}">
      <formula1>1</formula1>
      <formula2>31</formula2>
    </dataValidation>
    <dataValidation allowBlank="1" showInputMessage="1" showErrorMessage="1" promptTitle="生年月日の入力" prompt="西暦でも和暦でも入力できます_x000a_（例：2000/4/1 または 令和7年3月15日）" sqref="D7:D14" xr:uid="{A2C589B9-C713-4FA0-B9C0-122F8E31BD74}"/>
  </dataValidations>
  <hyperlinks>
    <hyperlink ref="A4:C4" r:id="rId1" display="※解説記事はこちら" xr:uid="{EAF9EB1C-6AC1-40C2-8CB6-FA7366BDFE80}"/>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85432D3C-F691-414F-8747-E821D5118D5A}">
          <x14:formula1>
            <xm:f>ドロップダウンリスト一覧!$A$4:$A$8</xm:f>
          </x14:formula1>
          <xm:sqref>H7:H11</xm:sqref>
        </x14:dataValidation>
        <x14:dataValidation type="list" allowBlank="1" showInputMessage="1" showErrorMessage="1" xr:uid="{08E5721A-5959-457D-AA4F-7DFEA5E68400}">
          <x14:formula1>
            <xm:f>ドロップダウンリスト一覧!$E$3:$E$4</xm:f>
          </x14:formula1>
          <xm:sqref>L12:M14</xm:sqref>
        </x14:dataValidation>
        <x14:dataValidation type="list" allowBlank="1" showInputMessage="1" xr:uid="{89BA98FD-7DB0-4726-8125-BB42DF3346D4}">
          <x14:formula1>
            <xm:f>ドロップダウンリスト一覧!$A$3:$A$5</xm:f>
          </x14:formula1>
          <xm:sqref>H12:H14</xm:sqref>
        </x14:dataValidation>
        <x14:dataValidation type="list" allowBlank="1" showInputMessage="1" showErrorMessage="1" xr:uid="{5D6C8939-0A14-4372-B843-62ABBFBF7496}">
          <x14:formula1>
            <xm:f>ドロップダウンリスト一覧!$D$3:$D$13</xm:f>
          </x14:formula1>
          <xm:sqref>L7:M11</xm:sqref>
        </x14:dataValidation>
        <x14:dataValidation type="list" allowBlank="1" showInputMessage="1" showErrorMessage="1" xr:uid="{0178E8B6-BFEA-4EC9-A6F0-3C74B0014DB8}">
          <x14:formula1>
            <xm:f>ドロップダウンリスト一覧!$F$3:$F$3</xm:f>
          </x14:formula1>
          <xm:sqref>F7:F11 G7:H14</xm:sqref>
        </x14:dataValidation>
        <x14:dataValidation type="list" allowBlank="1" showInputMessage="1" showErrorMessage="1" xr:uid="{79FA6943-1062-4A39-BDBA-A4331D989C21}">
          <x14:formula1>
            <xm:f>ドロップダウンリスト一覧!$B$3:$B$6</xm:f>
          </x14:formula1>
          <xm:sqref>I7:I14</xm:sqref>
        </x14:dataValidation>
        <x14:dataValidation type="list" allowBlank="1" showInputMessage="1" showErrorMessage="1" xr:uid="{84261E41-1E49-4863-8A06-FEE0E2555BE9}">
          <x14:formula1>
            <xm:f>ドロップダウンリスト一覧!$C$3</xm:f>
          </x14:formula1>
          <xm:sqref>O7:P14 R7:R14</xm:sqref>
        </x14:dataValidation>
        <x14:dataValidation type="list" allowBlank="1" showInputMessage="1" showErrorMessage="1" xr:uid="{101E94F0-B3B6-4873-8353-EEAF3E669F28}">
          <x14:formula1>
            <xm:f>ドロップダウンリスト一覧!$C$3:$C$5</xm:f>
          </x14:formula1>
          <xm:sqref>AM7:AM14 AQ7:AQ14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6D51D-B8FF-4AE2-BDCB-8A2EDDA81AD8}">
  <sheetPr codeName="Sheet5">
    <tabColor rgb="FF70AD47"/>
    <pageSetUpPr fitToPage="1"/>
  </sheetPr>
  <dimension ref="A1:P69"/>
  <sheetViews>
    <sheetView showGridLines="0" topLeftCell="A3" zoomScale="87" zoomScaleNormal="87" zoomScaleSheetLayoutView="100"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"令和"&amp;使用年度&amp;"年5月　月間売上表"</f>
        <v>令和8年5月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36"/>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COUNTIFS('5月 管理表'!$H$7:$H$11,ドロップダウンリスト一覧!$A$4,'5月 管理表'!$F$7:$F$11,"&lt;&gt;対象",'5月 管理表'!$G$7:$G$11,"&lt;&gt;対象")</f>
        <v>0</v>
      </c>
      <c r="D19" s="52">
        <f>金額設定!C$9*C19</f>
        <v>0</v>
      </c>
      <c r="E19" s="51">
        <f>COUNTIFS('5月 管理表'!$H$7:$H$11,ドロップダウンリスト一覧!$A$4,'5月 管理表'!$F$7:$F$11,"&lt;&gt;対象",'5月 管理表'!$G$7:$G$11,"対象")</f>
        <v>0</v>
      </c>
      <c r="F19" s="52">
        <f>金額設定!C$9*E19</f>
        <v>0</v>
      </c>
      <c r="G19"/>
      <c r="H19"/>
    </row>
    <row r="20" spans="1:10" ht="22.05" customHeight="1">
      <c r="A20"/>
      <c r="B20" s="50" t="s">
        <v>209</v>
      </c>
      <c r="C20" s="51">
        <f>COUNTIFS('5月 管理表'!$H$7:$H$11,ドロップダウンリスト一覧!$A$5,'5月 管理表'!$F$7:$F$11,"&lt;&gt;対象",'5月 管理表'!$G$7:$G$11,"&lt;&gt;対象")</f>
        <v>0</v>
      </c>
      <c r="D20" s="52">
        <f>金額設定!C$9*C20</f>
        <v>0</v>
      </c>
      <c r="E20" s="51">
        <f>COUNTIFS('5月 管理表'!$H$7:$H$11,ドロップダウンリスト一覧!$A$5,'5月 管理表'!$F$7:$F$11,"&lt;&gt;対象",'5月 管理表'!$G$7:$G$11,"対象")</f>
        <v>0</v>
      </c>
      <c r="F20" s="52">
        <f>金額設定!C$9*E20</f>
        <v>0</v>
      </c>
      <c r="G20"/>
      <c r="H20"/>
    </row>
    <row r="21" spans="1:10" ht="22.05" customHeight="1">
      <c r="A21"/>
      <c r="B21" s="50" t="s">
        <v>210</v>
      </c>
      <c r="C21" s="51">
        <f>COUNTIFS('5月 管理表'!$H$7:$H$11,ドロップダウンリスト一覧!$A$6,'5月 管理表'!$F$7:$F$11,"&lt;&gt;対象",'5月 管理表'!$G$7:$G$11,"&lt;&gt;対象")</f>
        <v>0</v>
      </c>
      <c r="D21" s="52">
        <f>金額設定!C$10*C21</f>
        <v>0</v>
      </c>
      <c r="E21" s="51">
        <f>COUNTIFS('5月 管理表'!$H$7:$H$11,ドロップダウンリスト一覧!$A$6,'5月 管理表'!$F$7:$F$11,"&lt;&gt;対象",'5月 管理表'!$G$7:$G$11,"対象")</f>
        <v>0</v>
      </c>
      <c r="F21" s="52">
        <f>金額設定!C$10*E21</f>
        <v>0</v>
      </c>
      <c r="G21"/>
      <c r="H21"/>
    </row>
    <row r="22" spans="1:10" ht="22.05" customHeight="1">
      <c r="A22"/>
      <c r="B22" s="50" t="s">
        <v>211</v>
      </c>
      <c r="C22" s="51">
        <f>COUNTIFS('5月 管理表'!$H$7:$H$11,ドロップダウンリスト一覧!$A$7,'5月 管理表'!$F$7:$F$11,"&lt;&gt;対象",'5月 管理表'!$G$7:$G$11,"&lt;&gt;対象")</f>
        <v>0</v>
      </c>
      <c r="D22" s="52">
        <f>金額設定!C$10*C22</f>
        <v>0</v>
      </c>
      <c r="E22" s="51">
        <f>COUNTIFS('5月 管理表'!$H$7:$H$11,ドロップダウンリスト一覧!$A$7,'5月 管理表'!$F$7:$F$11,"&lt;&gt;対象",'5月 管理表'!$G$7:$G$11,"対象")</f>
        <v>0</v>
      </c>
      <c r="F22" s="52">
        <f>金額設定!C$10*E22</f>
        <v>0</v>
      </c>
      <c r="G22"/>
      <c r="H22"/>
    </row>
    <row r="23" spans="1:10" ht="22.05" customHeight="1">
      <c r="A23"/>
      <c r="B23" s="50" t="s">
        <v>212</v>
      </c>
      <c r="C23" s="51">
        <f>COUNTIFS('5月 管理表'!$H$7:$H$11,ドロップダウンリスト一覧!$A$8,'5月 管理表'!$F$7:$F$11,"&lt;&gt;対象",'5月 管理表'!$G$7:$G$11,"&lt;&gt;対象")</f>
        <v>0</v>
      </c>
      <c r="D23" s="52">
        <f>金額設定!C$10*C23</f>
        <v>0</v>
      </c>
      <c r="E23" s="51">
        <f>COUNTIFS('5月 管理表'!$H$7:$H$11,ドロップダウンリスト一覧!$A$8,'5月 管理表'!$F$7:$F$11,"&lt;&gt;対象",'5月 管理表'!$G$7:$G$11,"対象")</f>
        <v>0</v>
      </c>
      <c r="F23" s="52">
        <f>金額設定!C$10*E23</f>
        <v>0</v>
      </c>
      <c r="G23"/>
      <c r="H23"/>
    </row>
    <row r="24" spans="1:10" ht="22.05" customHeight="1">
      <c r="A24"/>
      <c r="B24" s="50" t="s">
        <v>95</v>
      </c>
      <c r="C24" s="51">
        <f>COUNTIFS('5月 管理表'!$L$7:$L$11,ドロップダウンリスト一覧!$D$3,'5月 管理表'!$G$7:$G$11,"&lt;&gt;対象")+COUNTIFS('5月 管理表'!$M$7:$M$11,ドロップダウンリスト一覧!$D$3,'5月 管理表'!$G$7:$G$11,"&lt;&gt;対象")</f>
        <v>0</v>
      </c>
      <c r="D24" s="52">
        <f>金額設定!C$11*C24</f>
        <v>0</v>
      </c>
      <c r="E24" s="51">
        <f>COUNTIFS('5月 管理表'!$L$7:$L$11,ドロップダウンリスト一覧!$D$3,'5月 管理表'!$G$7:$G$11,"対象")+COUNTIFS('5月 管理表'!$M$7:$M$11,ドロップダウンリスト一覧!$D$3,'5月 管理表'!$G$7:$G$11,"対象")</f>
        <v>0</v>
      </c>
      <c r="F24" s="52">
        <f>金額設定!C$11*E24</f>
        <v>0</v>
      </c>
      <c r="G24"/>
      <c r="H24"/>
    </row>
    <row r="25" spans="1:10" ht="22.05" customHeight="1">
      <c r="A25"/>
      <c r="B25" s="50" t="s">
        <v>145</v>
      </c>
      <c r="C25" s="51">
        <f>COUNTIFS('5月 管理表'!$L$7:$L$11,ドロップダウンリスト一覧!$D$4,'5月 管理表'!$G$7:$G$11,"&lt;&gt;対象")+COUNTIFS('5月 管理表'!$M$7:$M$11,ドロップダウンリスト一覧!$D$4,'5月 管理表'!$G$7:$G$11,"&lt;&gt;対象")</f>
        <v>0</v>
      </c>
      <c r="D25" s="52">
        <f>金額設定!C$12*C25</f>
        <v>0</v>
      </c>
      <c r="E25" s="51">
        <f>COUNTIFS('5月 管理表'!$L$7:$L$11,ドロップダウンリスト一覧!$D$4,'5月 管理表'!$G$7:$G$11,"対象")+COUNTIFS('5月 管理表'!$M$7:$M$11,ドロップダウンリスト一覧!$D$4,'5月 管理表'!$G$7:$G$11,"対象")</f>
        <v>0</v>
      </c>
      <c r="F25" s="52">
        <f>金額設定!C$12*E25</f>
        <v>0</v>
      </c>
      <c r="G25"/>
      <c r="H25"/>
    </row>
    <row r="26" spans="1:10" ht="22.05" customHeight="1">
      <c r="A26"/>
      <c r="B26" s="50" t="s">
        <v>146</v>
      </c>
      <c r="C26" s="51">
        <f>COUNTIFS('5月 管理表'!$L$7:$L$11,ドロップダウンリスト一覧!$D$5,'5月 管理表'!$G$7:$G$11,"&lt;&gt;対象")+COUNTIFS('5月 管理表'!$M$7:$M$11,ドロップダウンリスト一覧!$D$5,'5月 管理表'!$G$7:$G$11,"&lt;&gt;対象")</f>
        <v>0</v>
      </c>
      <c r="D26" s="52">
        <f>金額設定!C$13*C26</f>
        <v>0</v>
      </c>
      <c r="E26" s="51">
        <f>COUNTIFS('5月 管理表'!$L$7:$L$11,ドロップダウンリスト一覧!$D$5,'5月 管理表'!$G$7:$G$11,"対象")+COUNTIFS('5月 管理表'!$M$7:$M$11,ドロップダウンリスト一覧!$D$5,'5月 管理表'!$G$7:$G$11,"対象")</f>
        <v>0</v>
      </c>
      <c r="F26" s="52">
        <f>金額設定!C$13*E26</f>
        <v>0</v>
      </c>
      <c r="G26"/>
      <c r="H26"/>
    </row>
    <row r="27" spans="1:10" ht="22.05" customHeight="1">
      <c r="A27"/>
      <c r="B27" s="50" t="s">
        <v>147</v>
      </c>
      <c r="C27" s="51">
        <f>COUNTIFS('5月 管理表'!$L$7:$L$11,ドロップダウンリスト一覧!$D$6,'5月 管理表'!$G$7:$G$11,"&lt;&gt;対象")+COUNTIFS('5月 管理表'!$M$7:$M$11,ドロップダウンリスト一覧!$D$6,'5月 管理表'!$G$7:$G$11,"&lt;&gt;対象")</f>
        <v>0</v>
      </c>
      <c r="D27" s="52">
        <f>金額設定!C$14*C27</f>
        <v>0</v>
      </c>
      <c r="E27" s="51">
        <f>COUNTIFS('5月 管理表'!$L$7:$L$11,ドロップダウンリスト一覧!$D$6,'5月 管理表'!$G$7:$G$11,"対象")+COUNTIFS('5月 管理表'!$M$7:$M$11,ドロップダウンリスト一覧!$D$6,'5月 管理表'!$G$7:$G$11,"対象")</f>
        <v>0</v>
      </c>
      <c r="F27" s="52">
        <f>金額設定!C$14*E27</f>
        <v>0</v>
      </c>
      <c r="G27"/>
      <c r="H27"/>
    </row>
    <row r="28" spans="1:10" ht="22.05" customHeight="1">
      <c r="A28"/>
      <c r="B28" s="50" t="s">
        <v>148</v>
      </c>
      <c r="C28" s="51">
        <f>COUNTIFS('5月 管理表'!$L$7:$L$11,ドロップダウンリスト一覧!$D$7,'5月 管理表'!$G$7:$G$11,"&lt;&gt;対象")+COUNTIFS('5月 管理表'!$M$7:$M$11,ドロップダウンリスト一覧!$D$7,'5月 管理表'!$G$7:$G$11,"&lt;&gt;対象")</f>
        <v>0</v>
      </c>
      <c r="D28" s="52">
        <f>金額設定!C$15*C28</f>
        <v>0</v>
      </c>
      <c r="E28" s="51">
        <f>COUNTIFS('5月 管理表'!$L$7:$L$11,ドロップダウンリスト一覧!$D$7,'5月 管理表'!$G$7:$G$11,"対象")+COUNTIFS('5月 管理表'!$M$7:$M$11,ドロップダウンリスト一覧!$D$7,'5月 管理表'!$G$7:$G$11,"対象")</f>
        <v>0</v>
      </c>
      <c r="F28" s="52">
        <f>金額設定!C$15*E28</f>
        <v>0</v>
      </c>
      <c r="G28"/>
      <c r="H28"/>
    </row>
    <row r="29" spans="1:10" ht="22.05" customHeight="1">
      <c r="A29"/>
      <c r="B29" s="50" t="s">
        <v>149</v>
      </c>
      <c r="C29" s="51">
        <f>COUNTIFS('5月 管理表'!$L$7:$L$11,ドロップダウンリスト一覧!$D$8,'5月 管理表'!$G$7:$G$11,"&lt;&gt;対象")+COUNTIFS('5月 管理表'!$M$7:$M$11,ドロップダウンリスト一覧!$D$8,'5月 管理表'!$G$7:$G$11,"&lt;&gt;対象")</f>
        <v>0</v>
      </c>
      <c r="D29" s="52">
        <f>金額設定!C$16*C29</f>
        <v>0</v>
      </c>
      <c r="E29" s="51">
        <f>COUNTIFS('5月 管理表'!$L$7:$L$11,ドロップダウンリスト一覧!$D$8,'5月 管理表'!$G$7:$G$11,"対象")+COUNTIFS('5月 管理表'!$M$7:$M$11,ドロップダウンリスト一覧!$D$8,'5月 管理表'!$G$7:$G$11,"対象")</f>
        <v>0</v>
      </c>
      <c r="F29" s="52">
        <f>金額設定!C$16*E29</f>
        <v>0</v>
      </c>
      <c r="G29"/>
      <c r="H29"/>
    </row>
    <row r="30" spans="1:10" ht="22.05" customHeight="1">
      <c r="A30"/>
      <c r="B30" s="50" t="s">
        <v>150</v>
      </c>
      <c r="C30" s="51">
        <f>COUNTIFS('5月 管理表'!$L$7:$L$11,ドロップダウンリスト一覧!$D$9,'5月 管理表'!$G$7:$G$11,"&lt;&gt;対象")+COUNTIFS('5月 管理表'!$M$7:$M$11,ドロップダウンリスト一覧!$D$9,'5月 管理表'!$G$7:$G$11,"&lt;&gt;対象")</f>
        <v>0</v>
      </c>
      <c r="D30" s="52">
        <f>金額設定!C$17*C30</f>
        <v>0</v>
      </c>
      <c r="E30" s="51">
        <f>COUNTIFS('5月 管理表'!$L$7:$L$11,ドロップダウンリスト一覧!$D$9,'5月 管理表'!$G$7:$G$11,"対象")+COUNTIFS('5月 管理表'!$M$7:$M$11,ドロップダウンリスト一覧!$D$9,'5月 管理表'!$G$7:$G$11,"対象")</f>
        <v>0</v>
      </c>
      <c r="F30" s="52">
        <f>金額設定!C$17*E30</f>
        <v>0</v>
      </c>
      <c r="G30"/>
      <c r="H30"/>
    </row>
    <row r="31" spans="1:10" ht="22.05" customHeight="1">
      <c r="A31"/>
      <c r="B31" s="50" t="s">
        <v>151</v>
      </c>
      <c r="C31" s="51">
        <f>COUNTIFS('5月 管理表'!$L$7:$L$11,ドロップダウンリスト一覧!$D$10,'5月 管理表'!$G$7:$G$11,"&lt;&gt;対象")+COUNTIFS('5月 管理表'!$M$7:$M$11,ドロップダウンリスト一覧!$D$10,'5月 管理表'!$G$7:$G$11,"&lt;&gt;対象")</f>
        <v>0</v>
      </c>
      <c r="D31" s="52">
        <f>金額設定!C$18*C31</f>
        <v>0</v>
      </c>
      <c r="E31" s="51">
        <f>COUNTIFS('5月 管理表'!$L$7:$L$11,ドロップダウンリスト一覧!$D$10,'5月 管理表'!$G$7:$G$11,"対象")+COUNTIFS('5月 管理表'!$M$7:$M$11,ドロップダウンリスト一覧!$D$10,'5月 管理表'!$G$7:$G$11,"対象")</f>
        <v>0</v>
      </c>
      <c r="F31" s="52">
        <f>金額設定!C$18*E31</f>
        <v>0</v>
      </c>
      <c r="G31"/>
      <c r="H31"/>
    </row>
    <row r="32" spans="1:10" ht="22.05" customHeight="1">
      <c r="A32"/>
      <c r="B32" s="50" t="s">
        <v>152</v>
      </c>
      <c r="C32" s="51">
        <f>COUNTIFS('5月 管理表'!$L$7:$L$11,ドロップダウンリスト一覧!$D$11,'5月 管理表'!$G$7:$G$11,"&lt;&gt;対象")+COUNTIFS('5月 管理表'!$M$7:$M$11,ドロップダウンリスト一覧!$D$11,'5月 管理表'!$G$7:$G$11,"&lt;&gt;対象")</f>
        <v>0</v>
      </c>
      <c r="D32" s="52">
        <f>金額設定!C$19*C32</f>
        <v>0</v>
      </c>
      <c r="E32" s="51">
        <f>COUNTIFS('5月 管理表'!$L$7:$L$11,ドロップダウンリスト一覧!$D$11,'5月 管理表'!$G$7:$G$11,"対象")+COUNTIFS('5月 管理表'!$M$7:$M$11,ドロップダウンリスト一覧!$D$11,'5月 管理表'!$G$7:$G$11,"対象")</f>
        <v>0</v>
      </c>
      <c r="F32" s="52">
        <f>金額設定!C$19*E32</f>
        <v>0</v>
      </c>
      <c r="G32"/>
      <c r="H32"/>
    </row>
    <row r="33" spans="1:14" ht="22.05" customHeight="1">
      <c r="A33"/>
      <c r="B33" s="50" t="s">
        <v>153</v>
      </c>
      <c r="C33" s="51">
        <f>COUNTIFS('5月 管理表'!$L$7:$L$11,ドロップダウンリスト一覧!$D$12,'5月 管理表'!$G$7:$G$11,"&lt;&gt;対象")+COUNTIFS('5月 管理表'!$M$7:$M$11,ドロップダウンリスト一覧!$D$12,'5月 管理表'!$G$7:$G$11,"&lt;&gt;対象")</f>
        <v>0</v>
      </c>
      <c r="D33" s="52">
        <f>金額設定!C$20*C33</f>
        <v>0</v>
      </c>
      <c r="E33" s="51">
        <f>COUNTIFS('5月 管理表'!$L$7:$L$11,ドロップダウンリスト一覧!$D$12,'5月 管理表'!$G$7:$G$11,"対象")+COUNTIFS('5月 管理表'!$M$7:$M$11,ドロップダウンリスト一覧!$D$12,'5月 管理表'!$G$7:$G$11,"対象")</f>
        <v>0</v>
      </c>
      <c r="F33" s="52">
        <f>金額設定!C$20*E33</f>
        <v>0</v>
      </c>
      <c r="G33"/>
      <c r="H33"/>
    </row>
    <row r="34" spans="1:14" ht="22.05" customHeight="1">
      <c r="A34"/>
      <c r="B34" s="50" t="s">
        <v>154</v>
      </c>
      <c r="C34" s="51">
        <f>COUNTIFS('5月 管理表'!$L$7:$L$11,ドロップダウンリスト一覧!$D$13,'5月 管理表'!$G$7:$G$11,"&lt;&gt;対象")+COUNTIFS('5月 管理表'!$M$7:$M$11,ドロップダウンリスト一覧!$D$13,'5月 管理表'!$G$7:$G$11,"&lt;&gt;対象")</f>
        <v>0</v>
      </c>
      <c r="D34" s="52">
        <f>金額設定!C$21*C34</f>
        <v>0</v>
      </c>
      <c r="E34" s="51">
        <f>COUNTIFS('5月 管理表'!$L$7:$L$11,ドロップダウンリスト一覧!$D$13,'5月 管理表'!$G$7:$G$11,"対象")+COUNTIFS('5月 管理表'!$M$7:$M$11,ドロップダウンリスト一覧!$D$13,'5月 管理表'!$G$7:$G$11,"対象")</f>
        <v>0</v>
      </c>
      <c r="F34" s="52">
        <f>金額設定!C$21*E34</f>
        <v>0</v>
      </c>
      <c r="G34"/>
      <c r="H34"/>
    </row>
    <row r="35" spans="1:14" ht="22.05" customHeight="1">
      <c r="A35"/>
      <c r="B35" s="81" t="s">
        <v>155</v>
      </c>
      <c r="C35" s="82">
        <f>COUNTIFS('5月 管理表'!$H$7:$H$11,ドロップダウンリスト一覧!$A$4,'5月 管理表'!$F$7:$F$11,"対象",'5月 管理表'!$G$7:$G$11,"&lt;&gt;対象")+COUNTIFS('5月 管理表'!$H$7:$H$11,ドロップダウンリスト一覧!$A$5,'5月 管理表'!$F$7:$F$11,"対象",'5月 管理表'!$G$7:$G$11,"&lt;&gt;対象")</f>
        <v>0</v>
      </c>
      <c r="D35" s="83">
        <f>金額設定!C$22*C35</f>
        <v>0</v>
      </c>
      <c r="E35" s="82">
        <f>COUNTIFS('5月 管理表'!$H$7:$H$11,ドロップダウンリスト一覧!$A$4,'5月 管理表'!$F$7:$F$11,"対象",'5月 管理表'!$G$7:$G$11,"対象")+COUNTIFS('5月 管理表'!$H$7:$H$11,ドロップダウンリスト一覧!$A$5,'5月 管理表'!$F$7:$F$11,"対象",'5月 管理表'!$G$7:$G$11,"対象")</f>
        <v>0</v>
      </c>
      <c r="F35" s="83">
        <f>金額設定!C$22*E35</f>
        <v>0</v>
      </c>
      <c r="G35"/>
      <c r="H35"/>
    </row>
    <row r="36" spans="1:14" ht="22.05" customHeight="1">
      <c r="A36"/>
      <c r="B36" s="81" t="s">
        <v>156</v>
      </c>
      <c r="C36" s="82">
        <f>COUNTIFS('5月 管理表'!$H$7:$H$11,ドロップダウンリスト一覧!$A$6,'5月 管理表'!$F$7:$F$11,"対象",'5月 管理表'!$G$7:$G$11,"&lt;&gt;対象")+COUNTIFS('5月 管理表'!$H$7:$H$11,ドロップダウンリスト一覧!$A$7,'5月 管理表'!$F$7:$F$11,"対象",'5月 管理表'!$G$7:$G$11,"&lt;&gt;対象")+COUNTIFS('5月 管理表'!$H$7:$H$11,ドロップダウンリスト一覧!$A$8,'5月 管理表'!$F$7:$F$11,"対象",'5月 管理表'!$G$7:$G$11,"&lt;&gt;対象")</f>
        <v>0</v>
      </c>
      <c r="D36" s="83">
        <f>金額設定!C$23*C36</f>
        <v>0</v>
      </c>
      <c r="E36" s="82">
        <f>COUNTIFS('5月 管理表'!$H$7:$H$11,ドロップダウンリスト一覧!$A$6,'5月 管理表'!$F$7:$F$11,"対象",'5月 管理表'!$G$7:$G$11,"対象")+COUNTIFS('5月 管理表'!$H$7:$H$11,ドロップダウンリスト一覧!$A$7,'5月 管理表'!$F$7:$F$11,"対象",'5月 管理表'!$G$7:$G$11,"対象")+COUNTIFS('5月 管理表'!$H$7:$H$11,ドロップダウンリスト一覧!$A$8,'5月 管理表'!$F$7:$F$11,"対象",'5月 管理表'!$G$7:$G$11,"対象")</f>
        <v>0</v>
      </c>
      <c r="F36" s="83">
        <f>金額設定!C$23*E36</f>
        <v>0</v>
      </c>
      <c r="G36"/>
      <c r="H36"/>
    </row>
    <row r="37" spans="1:14" ht="22.05" customHeight="1">
      <c r="A37"/>
      <c r="B37" s="81" t="s">
        <v>157</v>
      </c>
      <c r="C37" s="84">
        <v>0</v>
      </c>
      <c r="D37" s="83">
        <f>金額設定!C$24*C37</f>
        <v>0</v>
      </c>
      <c r="E37" s="84">
        <v>0</v>
      </c>
      <c r="F37" s="83">
        <f>金額設定!C$24*E37</f>
        <v>0</v>
      </c>
      <c r="G37"/>
      <c r="H37"/>
    </row>
    <row r="38" spans="1:14" ht="22.05" customHeight="1">
      <c r="A38"/>
      <c r="B38" s="50" t="str">
        <f>金額設定!A25</f>
        <v>特定事業所加算（Ⅰ〜A）</v>
      </c>
      <c r="C38" s="51">
        <f>SUM(C19:C23)</f>
        <v>0</v>
      </c>
      <c r="D38" s="52">
        <f>金額設定!C$25*C38</f>
        <v>0</v>
      </c>
      <c r="E38" s="51">
        <f>SUM(E19:E23)</f>
        <v>0</v>
      </c>
      <c r="F38" s="52">
        <f>金額設定!C$25*E38</f>
        <v>0</v>
      </c>
      <c r="G38"/>
      <c r="H38"/>
    </row>
    <row r="39" spans="1:14" ht="24" customHeight="1">
      <c r="A39"/>
      <c r="B39" s="85" t="s">
        <v>248</v>
      </c>
      <c r="C39" s="86"/>
      <c r="D39" s="89">
        <f>ROUND(SUM(D19:D38)*金額設定!C$8, 0)</f>
        <v>0</v>
      </c>
      <c r="E39" s="87"/>
      <c r="F39" s="89">
        <f>ROUND(SUM(F19:F38)*金額設定!C$8,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COUNTIFS('5月 管理表'!$H$12:$H$14,ドロップダウンリスト一覧!$A$3,'5月 管理表'!$G$12:$G$14,"&lt;&gt;対象")</f>
        <v>0</v>
      </c>
      <c r="D44" s="52">
        <f>金額設定!C$27*C44</f>
        <v>0</v>
      </c>
      <c r="E44" s="51">
        <f>COUNTIFS('5月 管理表'!$H$12:$H$14,ドロップダウンリスト一覧!$A$3,'5月 管理表'!$G$12:$G$14,"対象")</f>
        <v>0</v>
      </c>
      <c r="F44" s="52">
        <f>金額設定!C$27*E44</f>
        <v>0</v>
      </c>
      <c r="G44"/>
      <c r="H44"/>
    </row>
    <row r="45" spans="1:14" ht="18">
      <c r="A45"/>
      <c r="B45" s="50" t="s">
        <v>215</v>
      </c>
      <c r="C45" s="51">
        <f>COUNTIFS('5月 管理表'!$H$12:$H$14,ドロップダウンリスト一覧!$A$4,'5月 管理表'!$G$12:$G$14,"&lt;&gt;対象")</f>
        <v>0</v>
      </c>
      <c r="D45" s="52">
        <f>金額設定!C$27*C45</f>
        <v>0</v>
      </c>
      <c r="E45" s="51">
        <f>COUNTIFS('5月 管理表'!$H$12:$H$14,ドロップダウンリスト一覧!$A$4,'5月 管理表'!$G$12:$G$14,"対象")</f>
        <v>0</v>
      </c>
      <c r="F45" s="52">
        <f>金額設定!C$27*E45</f>
        <v>0</v>
      </c>
      <c r="G45"/>
      <c r="H45"/>
    </row>
    <row r="46" spans="1:14" ht="18">
      <c r="A46"/>
      <c r="B46" s="50" t="s">
        <v>216</v>
      </c>
      <c r="C46" s="51">
        <f>COUNTIFS('5月 管理表'!$H$12:$H$14,ドロップダウンリスト一覧!$A$5,'5月 管理表'!$G$12:$G$14,"&lt;&gt;対象")</f>
        <v>0</v>
      </c>
      <c r="D46" s="52">
        <f>金額設定!C$27*C46</f>
        <v>0</v>
      </c>
      <c r="E46" s="51">
        <f>COUNTIFS('5月 管理表'!$H$12:$H$14,ドロップダウンリスト一覧!$A$5,'5月 管理表'!$G$12:$G$14,"対象")</f>
        <v>0</v>
      </c>
      <c r="F46" s="52">
        <f>金額設定!C$27*E46</f>
        <v>0</v>
      </c>
      <c r="G46"/>
      <c r="H46"/>
    </row>
    <row r="47" spans="1:14" ht="18">
      <c r="A47"/>
      <c r="B47" s="50" t="s">
        <v>95</v>
      </c>
      <c r="C47" s="51">
        <f>COUNTIFS('5月 管理表'!$L$12:$L$14,ドロップダウンリスト一覧!$E$3,'5月 管理表'!$G$12:$G$14,"&lt;&gt;対象")+COUNTIFS('5月 管理表'!$M$12:$M$14,ドロップダウンリスト一覧!$E$3,'5月 管理表'!$G$12:$G$14,"&lt;&gt;対象")</f>
        <v>0</v>
      </c>
      <c r="D47" s="52">
        <f>金額設定!C$28*C47</f>
        <v>0</v>
      </c>
      <c r="E47" s="51">
        <f>COUNTIFS('5月 管理表'!$L$12:$L$14,ドロップダウンリスト一覧!$E$3,'5月 管理表'!$G$12:$G$14,"対象")+COUNTIFS('5月 管理表'!$M$12:$M$14,ドロップダウンリスト一覧!$E$3,'5月 管理表'!$G$12:$G$14,"対象")</f>
        <v>0</v>
      </c>
      <c r="F47" s="52">
        <f>金額設定!C$28*E47</f>
        <v>0</v>
      </c>
      <c r="G47"/>
      <c r="H47"/>
    </row>
    <row r="48" spans="1:14" ht="18">
      <c r="A48"/>
      <c r="B48" s="50" t="s">
        <v>159</v>
      </c>
      <c r="C48" s="51">
        <f>COUNTIFS('5月 管理表'!$L$12:$L$14,ドロップダウンリスト一覧!$E$4,'5月 管理表'!$G$12:$G$14,"&lt;&gt;対象")+COUNTIFS('5月 管理表'!$M$12:$M$14,ドロップダウンリスト一覧!$E$4,'5月 管理表'!$G$12:$G$14,"&lt;&gt;対象")</f>
        <v>0</v>
      </c>
      <c r="D48" s="52">
        <f>金額設定!C$29*C48</f>
        <v>0</v>
      </c>
      <c r="E48" s="51">
        <f>COUNTIFS('5月 管理表'!$L$12:$L$14,ドロップダウンリスト一覧!$E$4,'5月 管理表'!$G$12:$G$14,"対象")+COUNTIFS('5月 管理表'!$M$12:$M$14,ドロップダウンリスト一覧!$E$4,'5月 管理表'!$G$12:$G$14,"対象")</f>
        <v>0</v>
      </c>
      <c r="F48" s="52">
        <f>金額設定!C$29*E48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金額設定!C$31*C53</f>
        <v>0</v>
      </c>
      <c r="E53" s="15">
        <v>0</v>
      </c>
      <c r="F53" s="55">
        <f>金額設定!C$31*E53</f>
        <v>0</v>
      </c>
      <c r="G53"/>
      <c r="H53"/>
    </row>
    <row r="54" spans="1:8" ht="18">
      <c r="A54"/>
      <c r="B54"/>
      <c r="C54"/>
      <c r="D54"/>
      <c r="E54"/>
      <c r="F54"/>
      <c r="G54"/>
      <c r="H54"/>
    </row>
    <row r="55" spans="1:8" ht="18">
      <c r="A55"/>
      <c r="B55" s="50" t="s">
        <v>161</v>
      </c>
      <c r="C55" s="15">
        <v>0</v>
      </c>
      <c r="D55" s="55">
        <f>金額設定!C$32*C55</f>
        <v>0</v>
      </c>
      <c r="E55" s="15">
        <v>0</v>
      </c>
      <c r="F55" s="55">
        <f>金額設定!C$32*E55</f>
        <v>0</v>
      </c>
      <c r="G55"/>
      <c r="H55"/>
    </row>
    <row r="56" spans="1:8" ht="18">
      <c r="A56"/>
      <c r="B56" s="50" t="s">
        <v>162</v>
      </c>
      <c r="C56" s="15">
        <v>0</v>
      </c>
      <c r="D56" s="55">
        <f>金額設定!C$33*C56</f>
        <v>0</v>
      </c>
      <c r="E56" s="15">
        <v>0</v>
      </c>
      <c r="F56" s="55">
        <f>金額設定!C$33*E56</f>
        <v>0</v>
      </c>
      <c r="G56"/>
      <c r="H56"/>
    </row>
    <row r="57" spans="1:8" ht="18">
      <c r="A57"/>
      <c r="B57" s="50" t="s">
        <v>163</v>
      </c>
      <c r="C57" s="15">
        <v>0</v>
      </c>
      <c r="D57" s="55">
        <f>金額設定!C$34*C57</f>
        <v>0</v>
      </c>
      <c r="E57" s="15">
        <v>0</v>
      </c>
      <c r="F57" s="55">
        <f>金額設定!C$34*E57</f>
        <v>0</v>
      </c>
      <c r="G57"/>
      <c r="H57"/>
    </row>
    <row r="58" spans="1:8" ht="18">
      <c r="A58"/>
      <c r="B58" s="50" t="s">
        <v>164</v>
      </c>
      <c r="C58" s="15">
        <v>0</v>
      </c>
      <c r="D58" s="55">
        <f>金額設定!C$35*C58</f>
        <v>0</v>
      </c>
      <c r="E58" s="15">
        <v>0</v>
      </c>
      <c r="F58" s="55">
        <f>金額設定!C$35*E58</f>
        <v>0</v>
      </c>
      <c r="G58"/>
      <c r="H58"/>
    </row>
    <row r="59" spans="1:8" ht="18">
      <c r="A59"/>
      <c r="B59" s="50" t="s">
        <v>165</v>
      </c>
      <c r="C59" s="15">
        <v>0</v>
      </c>
      <c r="D59" s="55">
        <f>金額設定!C$36*C59</f>
        <v>0</v>
      </c>
      <c r="E59" s="15">
        <v>0</v>
      </c>
      <c r="F59" s="55">
        <f>金額設定!C$36*E59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DftNDcMRAVj7QqjYcX540CCwKavy3sZDJH9BsuRe5RGMv9Wm9kDUYQrUVl7vOpizDMmGX5Ut24TO94kxiPRD6Q==" saltValue="lCoPCovvqiHGJnK2lQ+T/A=="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207" priority="3" stopIfTrue="1">
      <formula>AND($D19=0,$F19=0)</formula>
    </cfRule>
  </conditionalFormatting>
  <conditionalFormatting sqref="C44:F48">
    <cfRule type="expression" dxfId="206" priority="7" stopIfTrue="1">
      <formula>AND($D44=0,$F44=0)</formula>
    </cfRule>
  </conditionalFormatting>
  <conditionalFormatting sqref="E17">
    <cfRule type="expression" dxfId="205" priority="2" stopIfTrue="1">
      <formula>$E17="月遅れあり"</formula>
    </cfRule>
  </conditionalFormatting>
  <conditionalFormatting sqref="E42">
    <cfRule type="expression" dxfId="204" priority="5" stopIfTrue="1">
      <formula>$E42="月遅れ該当なし"</formula>
    </cfRule>
    <cfRule type="expression" dxfId="203" priority="6" stopIfTrue="1">
      <formula>$E42="月遅れあり"</formula>
    </cfRule>
  </conditionalFormatting>
  <conditionalFormatting sqref="E51">
    <cfRule type="expression" dxfId="202" priority="8" stopIfTrue="1">
      <formula>$E51="月遅れ該当なし"</formula>
    </cfRule>
    <cfRule type="expression" dxfId="201" priority="9" stopIfTrue="1">
      <formula>$E51="月遅れあり"</formula>
    </cfRule>
  </conditionalFormatting>
  <conditionalFormatting sqref="E17:F17">
    <cfRule type="expression" dxfId="200" priority="1" stopIfTrue="1">
      <formula>$E17="月遅れ該当なし"</formula>
    </cfRule>
  </conditionalFormatting>
  <pageMargins left="0.7" right="0.7" top="0.75" bottom="0.75" header="0.3" footer="0.3"/>
  <pageSetup paperSize="9" scale="36"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14DA-41CF-485F-A9DA-3C047F0B29EF}">
  <sheetPr codeName="Sheet6">
    <tabColor rgb="FF4472C4"/>
    <pageSetUpPr fitToPage="1"/>
  </sheetPr>
  <dimension ref="A1:AU14"/>
  <sheetViews>
    <sheetView showGridLines="0" topLeftCell="A45" zoomScale="90" zoomScaleNormal="90" zoomScaleSheetLayoutView="70" workbookViewId="0">
      <pane xSplit="3" topLeftCell="D1" activePane="topRight" state="frozen"/>
      <selection pane="topRight" activeCell="A52" sqref="A52:XFD56"/>
    </sheetView>
  </sheetViews>
  <sheetFormatPr defaultColWidth="8" defaultRowHeight="13.2"/>
  <cols>
    <col min="1" max="1" width="8.69921875" style="33" customWidth="1"/>
    <col min="2" max="2" width="4" style="34" customWidth="1"/>
    <col min="3" max="3" width="21.8984375" style="33" customWidth="1"/>
    <col min="4" max="4" width="18.296875" style="33" customWidth="1"/>
    <col min="5" max="5" width="6.59765625" style="33" customWidth="1"/>
    <col min="6" max="6" width="20.69921875" style="33" customWidth="1"/>
    <col min="7" max="7" width="10.69921875" style="33" customWidth="1"/>
    <col min="8" max="8" width="12" style="33" customWidth="1"/>
    <col min="9" max="9" width="12.09765625" style="33" customWidth="1"/>
    <col min="10" max="10" width="21.69921875" style="33" customWidth="1"/>
    <col min="11" max="11" width="14.8984375" style="40" customWidth="1"/>
    <col min="12" max="14" width="18.69921875" style="33" customWidth="1"/>
    <col min="15" max="16" width="9.69921875" style="33" customWidth="1"/>
    <col min="17" max="17" width="10.69921875" style="33" customWidth="1"/>
    <col min="18" max="18" width="9.69921875" style="33" customWidth="1"/>
    <col min="19" max="19" width="15.69921875" style="33" bestFit="1" customWidth="1"/>
    <col min="20" max="20" width="3.69921875" style="33" hidden="1" customWidth="1"/>
    <col min="21" max="21" width="7" style="33" hidden="1" customWidth="1"/>
    <col min="22" max="22" width="12" style="33" bestFit="1" customWidth="1"/>
    <col min="23" max="23" width="15.69921875" style="33" bestFit="1" customWidth="1"/>
    <col min="24" max="24" width="3.69921875" style="33" hidden="1" customWidth="1"/>
    <col min="25" max="25" width="7" style="33" hidden="1" customWidth="1"/>
    <col min="26" max="26" width="12.69921875" style="33" customWidth="1"/>
    <col min="27" max="27" width="17" style="33" bestFit="1" customWidth="1"/>
    <col min="28" max="28" width="3.69921875" style="33" hidden="1" customWidth="1"/>
    <col min="29" max="29" width="7" style="33" hidden="1" customWidth="1"/>
    <col min="30" max="30" width="12.69921875" style="33" customWidth="1"/>
    <col min="31" max="31" width="15.09765625" style="33" bestFit="1" customWidth="1"/>
    <col min="32" max="32" width="3.69921875" style="33" hidden="1" customWidth="1"/>
    <col min="33" max="33" width="7" style="33" hidden="1" customWidth="1"/>
    <col min="34" max="34" width="12.69921875" style="33" customWidth="1"/>
    <col min="35" max="35" width="18.5" style="33" bestFit="1" customWidth="1"/>
    <col min="36" max="36" width="12.69921875" style="33" customWidth="1"/>
    <col min="37" max="37" width="15.69921875" style="33" bestFit="1" customWidth="1"/>
    <col min="38" max="38" width="12.69921875" style="33" customWidth="1"/>
    <col min="39" max="39" width="12" style="33" bestFit="1" customWidth="1"/>
    <col min="40" max="40" width="15.69921875" style="33" bestFit="1" customWidth="1"/>
    <col min="41" max="41" width="12.69921875" style="33" customWidth="1"/>
    <col min="42" max="42" width="18.5" style="33" bestFit="1" customWidth="1"/>
    <col min="43" max="43" width="12" style="33" bestFit="1" customWidth="1"/>
    <col min="44" max="44" width="12.69921875" style="33" customWidth="1"/>
    <col min="45" max="45" width="12" style="33" bestFit="1" customWidth="1"/>
    <col min="46" max="46" width="12.69921875" style="33" customWidth="1"/>
    <col min="47" max="47" width="32.5" style="33" customWidth="1"/>
    <col min="48" max="16384" width="8" style="33"/>
  </cols>
  <sheetData>
    <row r="1" spans="1:47" ht="24" customHeight="1" thickBot="1">
      <c r="F1" s="35"/>
      <c r="G1" s="35"/>
      <c r="H1" s="35"/>
      <c r="I1" s="35"/>
      <c r="J1" s="35"/>
      <c r="K1" s="383" t="s">
        <v>236</v>
      </c>
      <c r="L1" s="383"/>
      <c r="M1" s="91"/>
      <c r="N1" s="91" t="s">
        <v>237</v>
      </c>
      <c r="O1" s="408" t="s">
        <v>267</v>
      </c>
      <c r="P1" s="408"/>
      <c r="Q1" s="372" t="s">
        <v>238</v>
      </c>
      <c r="R1" s="372"/>
      <c r="S1" s="435"/>
      <c r="T1" s="435"/>
      <c r="U1" s="435"/>
      <c r="V1" s="435"/>
      <c r="W1" s="36"/>
      <c r="X1" s="36"/>
      <c r="Y1" s="36"/>
      <c r="Z1" s="36"/>
      <c r="AA1" s="36"/>
      <c r="AB1" s="36"/>
      <c r="AC1" s="36"/>
      <c r="AD1" s="36"/>
      <c r="AE1" s="36"/>
      <c r="AF1" s="36"/>
      <c r="AG1" s="36"/>
      <c r="AH1" s="36"/>
      <c r="AI1" s="37"/>
      <c r="AJ1" s="37"/>
      <c r="AK1" s="37"/>
      <c r="AL1" s="36"/>
      <c r="AM1" s="36"/>
      <c r="AN1" s="36"/>
      <c r="AO1" s="36"/>
      <c r="AP1" s="36"/>
      <c r="AQ1" s="36"/>
      <c r="AR1" s="36"/>
      <c r="AS1" s="36"/>
      <c r="AT1" s="36"/>
      <c r="AU1" s="36"/>
    </row>
    <row r="2" spans="1:47" ht="31.95" customHeight="1" thickTop="1" thickBot="1">
      <c r="A2" s="366" t="str">
        <f>"令和"&amp;使用年度&amp;"年6月分"</f>
        <v>令和8年6月分</v>
      </c>
      <c r="B2" s="367"/>
      <c r="C2" s="368"/>
      <c r="D2" s="38"/>
      <c r="E2" s="38"/>
      <c r="F2" s="35"/>
      <c r="G2" s="35"/>
      <c r="H2" s="35"/>
      <c r="I2" s="35"/>
      <c r="J2" s="35"/>
      <c r="K2" s="383"/>
      <c r="L2" s="383"/>
      <c r="M2" s="92" t="s">
        <v>58</v>
      </c>
      <c r="N2" s="92">
        <f>COUNTA(C7:C11)</f>
        <v>0</v>
      </c>
      <c r="O2" s="385">
        <f>COUNTA(R7:R11)</f>
        <v>0</v>
      </c>
      <c r="P2" s="385"/>
      <c r="Q2" s="385">
        <f>N2-O2</f>
        <v>0</v>
      </c>
      <c r="R2" s="385"/>
      <c r="S2" s="436"/>
      <c r="T2" s="436"/>
      <c r="U2" s="436"/>
      <c r="V2" s="436"/>
      <c r="W2" s="6"/>
      <c r="X2" s="6"/>
      <c r="Y2" s="6"/>
      <c r="Z2" s="6"/>
      <c r="AA2" s="6"/>
      <c r="AB2" s="6"/>
      <c r="AC2" s="6"/>
      <c r="AD2" s="6"/>
      <c r="AE2" s="6"/>
      <c r="AF2" s="6"/>
      <c r="AG2" s="6"/>
      <c r="AH2" s="6"/>
      <c r="AI2" s="7"/>
      <c r="AJ2" s="7"/>
      <c r="AK2" s="7"/>
      <c r="AL2" s="6"/>
      <c r="AM2" s="6"/>
      <c r="AN2" s="6"/>
      <c r="AO2" s="6"/>
      <c r="AP2" s="6"/>
      <c r="AQ2" s="6"/>
      <c r="AR2" s="6"/>
      <c r="AS2" s="6"/>
      <c r="AT2" s="6"/>
      <c r="AU2" s="8"/>
    </row>
    <row r="3" spans="1:47" ht="31.95" customHeight="1" thickTop="1" thickBot="1">
      <c r="A3" s="366" t="s">
        <v>45</v>
      </c>
      <c r="B3" s="367"/>
      <c r="C3" s="368"/>
      <c r="D3" s="38"/>
      <c r="E3" s="38"/>
      <c r="F3" s="35"/>
      <c r="G3" s="35"/>
      <c r="H3" s="35"/>
      <c r="I3" s="35"/>
      <c r="J3" s="35"/>
      <c r="K3" s="383"/>
      <c r="L3" s="383"/>
      <c r="M3" s="93" t="s">
        <v>59</v>
      </c>
      <c r="N3" s="93">
        <f>COUNTA(C12:C14)</f>
        <v>0</v>
      </c>
      <c r="O3" s="386">
        <f>COUNTA(R12:R14)</f>
        <v>0</v>
      </c>
      <c r="P3" s="386"/>
      <c r="Q3" s="386">
        <f>N3-O3</f>
        <v>0</v>
      </c>
      <c r="R3" s="386"/>
      <c r="S3" s="436"/>
      <c r="T3" s="436"/>
      <c r="U3" s="436"/>
      <c r="V3" s="436"/>
      <c r="W3" s="9"/>
      <c r="X3" s="9"/>
      <c r="Y3" s="9"/>
      <c r="Z3" s="9"/>
      <c r="AA3" s="9"/>
      <c r="AB3" s="9"/>
      <c r="AC3" s="9"/>
      <c r="AD3" s="9"/>
      <c r="AE3" s="9"/>
      <c r="AF3" s="9"/>
      <c r="AG3" s="9"/>
      <c r="AH3" s="9"/>
      <c r="AI3" s="10"/>
      <c r="AJ3" s="10"/>
      <c r="AK3" s="10"/>
      <c r="AL3" s="9"/>
      <c r="AM3" s="9"/>
      <c r="AN3" s="9"/>
      <c r="AO3" s="9"/>
      <c r="AP3" s="9"/>
      <c r="AQ3" s="9"/>
      <c r="AR3" s="9"/>
      <c r="AS3" s="9"/>
      <c r="AT3" s="9"/>
      <c r="AU3" s="11"/>
    </row>
    <row r="4" spans="1:47" ht="25.95" customHeight="1" thickTop="1">
      <c r="A4" s="414" t="s">
        <v>48</v>
      </c>
      <c r="B4" s="414"/>
      <c r="C4" s="414"/>
      <c r="D4" s="94"/>
      <c r="E4" s="94"/>
      <c r="F4" s="35"/>
      <c r="G4" s="35"/>
      <c r="H4" s="35"/>
      <c r="I4" s="35"/>
      <c r="J4" s="35"/>
      <c r="K4" s="384"/>
      <c r="L4" s="384"/>
      <c r="M4" s="95" t="s">
        <v>46</v>
      </c>
      <c r="N4" s="95">
        <f>SUM(N2:N3)</f>
        <v>0</v>
      </c>
      <c r="O4" s="374">
        <f>SUM(O2:O3)</f>
        <v>0</v>
      </c>
      <c r="P4" s="374"/>
      <c r="Q4" s="374">
        <f>SUM(Q2:Q3)</f>
        <v>0</v>
      </c>
      <c r="R4" s="374"/>
      <c r="S4" s="436"/>
      <c r="T4" s="436"/>
      <c r="U4" s="436"/>
      <c r="V4" s="436"/>
      <c r="W4" s="437"/>
      <c r="X4" s="437"/>
      <c r="Y4" s="437"/>
      <c r="Z4" s="437"/>
      <c r="AA4" s="437"/>
      <c r="AB4" s="351"/>
      <c r="AC4" s="351"/>
      <c r="AD4" s="351"/>
      <c r="AE4" s="351"/>
      <c r="AF4" s="351"/>
      <c r="AG4" s="351"/>
      <c r="AH4" s="351"/>
      <c r="AI4" s="350"/>
      <c r="AJ4" s="350"/>
      <c r="AK4" s="350"/>
      <c r="AL4" s="350"/>
      <c r="AM4" s="350"/>
      <c r="AN4" s="350"/>
      <c r="AO4" s="45"/>
      <c r="AP4" s="45"/>
      <c r="AQ4" s="45"/>
      <c r="AR4" s="45"/>
      <c r="AS4" s="45"/>
    </row>
    <row r="5" spans="1:47" ht="28.05" customHeight="1">
      <c r="A5" s="409"/>
      <c r="B5" s="413" t="s">
        <v>2</v>
      </c>
      <c r="C5" s="382" t="s">
        <v>60</v>
      </c>
      <c r="D5" s="382"/>
      <c r="E5" s="382"/>
      <c r="F5" s="371" t="s">
        <v>233</v>
      </c>
      <c r="G5" s="371"/>
      <c r="H5" s="371" t="s">
        <v>232</v>
      </c>
      <c r="I5" s="371"/>
      <c r="J5" s="371"/>
      <c r="K5" s="371"/>
      <c r="L5" s="375" t="s">
        <v>61</v>
      </c>
      <c r="M5" s="375"/>
      <c r="N5" s="375" t="s">
        <v>23</v>
      </c>
      <c r="O5" s="375"/>
      <c r="P5" s="375"/>
      <c r="Q5" s="382" t="s">
        <v>62</v>
      </c>
      <c r="R5" s="382"/>
      <c r="S5" s="375" t="s">
        <v>133</v>
      </c>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1" t="s">
        <v>70</v>
      </c>
      <c r="AU5" s="371"/>
    </row>
    <row r="6" spans="1:47" ht="34.049999999999997" customHeight="1">
      <c r="A6" s="410"/>
      <c r="B6" s="413"/>
      <c r="C6" s="102" t="s">
        <v>63</v>
      </c>
      <c r="D6" s="102" t="s">
        <v>64</v>
      </c>
      <c r="E6" s="100" t="s">
        <v>65</v>
      </c>
      <c r="F6" s="100" t="s">
        <v>222</v>
      </c>
      <c r="G6" s="100" t="s">
        <v>228</v>
      </c>
      <c r="H6" s="100" t="s">
        <v>22</v>
      </c>
      <c r="I6" s="103" t="s">
        <v>120</v>
      </c>
      <c r="J6" s="103" t="s">
        <v>72</v>
      </c>
      <c r="K6" s="103" t="s">
        <v>21</v>
      </c>
      <c r="L6" s="102">
        <v>1</v>
      </c>
      <c r="M6" s="102">
        <v>2</v>
      </c>
      <c r="N6" s="103" t="s">
        <v>47</v>
      </c>
      <c r="O6" s="103" t="s">
        <v>24</v>
      </c>
      <c r="P6" s="103" t="s">
        <v>66</v>
      </c>
      <c r="Q6" s="102" t="s">
        <v>67</v>
      </c>
      <c r="R6" s="102" t="s">
        <v>68</v>
      </c>
      <c r="S6" s="103" t="s">
        <v>19</v>
      </c>
      <c r="T6" s="102"/>
      <c r="U6" s="104"/>
      <c r="V6" s="103" t="s">
        <v>16</v>
      </c>
      <c r="W6" s="103" t="s">
        <v>79</v>
      </c>
      <c r="X6" s="102"/>
      <c r="Y6" s="104"/>
      <c r="Z6" s="103" t="s">
        <v>16</v>
      </c>
      <c r="AA6" s="103" t="s">
        <v>74</v>
      </c>
      <c r="AB6" s="102"/>
      <c r="AC6" s="104"/>
      <c r="AD6" s="103" t="s">
        <v>16</v>
      </c>
      <c r="AE6" s="103" t="s">
        <v>76</v>
      </c>
      <c r="AF6" s="102"/>
      <c r="AG6" s="104"/>
      <c r="AH6" s="103" t="s">
        <v>16</v>
      </c>
      <c r="AI6" s="103" t="s">
        <v>75</v>
      </c>
      <c r="AJ6" s="103" t="s">
        <v>16</v>
      </c>
      <c r="AK6" s="103" t="s">
        <v>73</v>
      </c>
      <c r="AL6" s="103" t="s">
        <v>16</v>
      </c>
      <c r="AM6" s="103" t="s">
        <v>17</v>
      </c>
      <c r="AN6" s="103" t="s">
        <v>69</v>
      </c>
      <c r="AO6" s="103" t="s">
        <v>16</v>
      </c>
      <c r="AP6" s="103" t="s">
        <v>77</v>
      </c>
      <c r="AQ6" s="103" t="s">
        <v>17</v>
      </c>
      <c r="AR6" s="103" t="s">
        <v>18</v>
      </c>
      <c r="AS6" s="103" t="s">
        <v>16</v>
      </c>
      <c r="AT6" s="409" t="s">
        <v>71</v>
      </c>
      <c r="AU6" s="409"/>
    </row>
    <row r="7" spans="1:47" ht="25.5" customHeight="1">
      <c r="A7" s="411" t="s">
        <v>224</v>
      </c>
      <c r="B7" s="361">
        <v>1</v>
      </c>
      <c r="C7" s="290"/>
      <c r="D7" s="291"/>
      <c r="E7" s="292" t="str">
        <f t="shared" ref="E7:E14" ca="1" si="0">IF(D7="","",DATEDIF(D7,TODAY(),"Y"))</f>
        <v/>
      </c>
      <c r="F7" s="293"/>
      <c r="G7" s="293"/>
      <c r="H7" s="293"/>
      <c r="I7" s="294"/>
      <c r="J7" s="295"/>
      <c r="K7" s="296"/>
      <c r="L7" s="297"/>
      <c r="M7" s="297"/>
      <c r="N7" s="296"/>
      <c r="O7" s="298"/>
      <c r="P7" s="298"/>
      <c r="Q7" s="299"/>
      <c r="R7" s="300"/>
      <c r="S7" s="301"/>
      <c r="T7" s="119"/>
      <c r="U7" s="120"/>
      <c r="V7" s="302"/>
      <c r="W7" s="303"/>
      <c r="X7" s="119"/>
      <c r="Y7" s="120"/>
      <c r="Z7" s="304"/>
      <c r="AA7" s="301"/>
      <c r="AB7" s="119"/>
      <c r="AC7" s="120"/>
      <c r="AD7" s="305"/>
      <c r="AE7" s="301"/>
      <c r="AF7" s="119"/>
      <c r="AG7" s="125"/>
      <c r="AH7" s="305"/>
      <c r="AI7" s="301"/>
      <c r="AJ7" s="306"/>
      <c r="AK7" s="301"/>
      <c r="AL7" s="306"/>
      <c r="AM7" s="307"/>
      <c r="AN7" s="303"/>
      <c r="AO7" s="308"/>
      <c r="AP7" s="301"/>
      <c r="AQ7" s="307"/>
      <c r="AR7" s="309"/>
      <c r="AS7" s="304"/>
      <c r="AT7" s="416"/>
      <c r="AU7" s="417"/>
    </row>
    <row r="8" spans="1:47" ht="25.5" customHeight="1">
      <c r="A8" s="412"/>
      <c r="B8" s="362">
        <v>2</v>
      </c>
      <c r="C8" s="310"/>
      <c r="D8" s="311"/>
      <c r="E8" s="312" t="str">
        <f t="shared" ca="1" si="0"/>
        <v/>
      </c>
      <c r="F8" s="313"/>
      <c r="G8" s="313"/>
      <c r="H8" s="313"/>
      <c r="I8" s="314"/>
      <c r="J8" s="315"/>
      <c r="K8" s="316"/>
      <c r="L8" s="317"/>
      <c r="M8" s="317"/>
      <c r="N8" s="316"/>
      <c r="O8" s="318"/>
      <c r="P8" s="318"/>
      <c r="Q8" s="319"/>
      <c r="R8" s="320"/>
      <c r="S8" s="321"/>
      <c r="T8" s="146"/>
      <c r="U8" s="147"/>
      <c r="V8" s="322"/>
      <c r="W8" s="323"/>
      <c r="X8" s="146"/>
      <c r="Y8" s="147"/>
      <c r="Z8" s="322"/>
      <c r="AA8" s="321"/>
      <c r="AB8" s="146"/>
      <c r="AC8" s="147"/>
      <c r="AD8" s="324"/>
      <c r="AE8" s="321"/>
      <c r="AF8" s="146"/>
      <c r="AG8" s="151"/>
      <c r="AH8" s="324"/>
      <c r="AI8" s="328"/>
      <c r="AJ8" s="325"/>
      <c r="AK8" s="328"/>
      <c r="AL8" s="325"/>
      <c r="AM8" s="326"/>
      <c r="AN8" s="323"/>
      <c r="AO8" s="327"/>
      <c r="AP8" s="328"/>
      <c r="AQ8" s="326"/>
      <c r="AR8" s="328"/>
      <c r="AS8" s="322"/>
      <c r="AT8" s="418"/>
      <c r="AU8" s="419"/>
    </row>
    <row r="9" spans="1:47" ht="25.5" customHeight="1">
      <c r="A9" s="412"/>
      <c r="B9" s="362">
        <v>3</v>
      </c>
      <c r="C9" s="310"/>
      <c r="D9" s="311"/>
      <c r="E9" s="312" t="str">
        <f t="shared" ca="1" si="0"/>
        <v/>
      </c>
      <c r="F9" s="313"/>
      <c r="G9" s="313"/>
      <c r="H9" s="313"/>
      <c r="I9" s="314"/>
      <c r="J9" s="315"/>
      <c r="K9" s="316"/>
      <c r="L9" s="317"/>
      <c r="M9" s="317"/>
      <c r="N9" s="316"/>
      <c r="O9" s="318"/>
      <c r="P9" s="318"/>
      <c r="Q9" s="319"/>
      <c r="R9" s="320"/>
      <c r="S9" s="321"/>
      <c r="T9" s="146"/>
      <c r="U9" s="147"/>
      <c r="V9" s="329"/>
      <c r="W9" s="323"/>
      <c r="X9" s="146"/>
      <c r="Y9" s="147"/>
      <c r="Z9" s="322"/>
      <c r="AA9" s="321"/>
      <c r="AB9" s="146"/>
      <c r="AC9" s="147"/>
      <c r="AD9" s="324"/>
      <c r="AE9" s="321"/>
      <c r="AF9" s="146"/>
      <c r="AG9" s="151"/>
      <c r="AH9" s="324"/>
      <c r="AI9" s="328"/>
      <c r="AJ9" s="325"/>
      <c r="AK9" s="328"/>
      <c r="AL9" s="325"/>
      <c r="AM9" s="326"/>
      <c r="AN9" s="323"/>
      <c r="AO9" s="327"/>
      <c r="AP9" s="328"/>
      <c r="AQ9" s="326"/>
      <c r="AR9" s="328"/>
      <c r="AS9" s="322"/>
      <c r="AT9" s="418"/>
      <c r="AU9" s="419"/>
    </row>
    <row r="10" spans="1:47" ht="25.5" customHeight="1">
      <c r="A10" s="412"/>
      <c r="B10" s="362">
        <v>4</v>
      </c>
      <c r="C10" s="310"/>
      <c r="D10" s="311"/>
      <c r="E10" s="312" t="str">
        <f t="shared" ca="1" si="0"/>
        <v/>
      </c>
      <c r="F10" s="313"/>
      <c r="G10" s="313"/>
      <c r="H10" s="313"/>
      <c r="I10" s="314"/>
      <c r="J10" s="315"/>
      <c r="K10" s="316"/>
      <c r="L10" s="317"/>
      <c r="M10" s="317"/>
      <c r="N10" s="316"/>
      <c r="O10" s="318"/>
      <c r="P10" s="318"/>
      <c r="Q10" s="319"/>
      <c r="R10" s="320"/>
      <c r="S10" s="321"/>
      <c r="T10" s="146"/>
      <c r="U10" s="147"/>
      <c r="V10" s="322"/>
      <c r="W10" s="323"/>
      <c r="X10" s="146"/>
      <c r="Y10" s="147"/>
      <c r="Z10" s="322"/>
      <c r="AA10" s="321"/>
      <c r="AB10" s="146"/>
      <c r="AC10" s="147"/>
      <c r="AD10" s="324"/>
      <c r="AE10" s="321"/>
      <c r="AF10" s="146"/>
      <c r="AG10" s="151"/>
      <c r="AH10" s="324"/>
      <c r="AI10" s="328"/>
      <c r="AJ10" s="325"/>
      <c r="AK10" s="328"/>
      <c r="AL10" s="325"/>
      <c r="AM10" s="326"/>
      <c r="AN10" s="323"/>
      <c r="AO10" s="327"/>
      <c r="AP10" s="328"/>
      <c r="AQ10" s="326"/>
      <c r="AR10" s="328"/>
      <c r="AS10" s="322"/>
      <c r="AT10" s="418"/>
      <c r="AU10" s="419"/>
    </row>
    <row r="11" spans="1:47" ht="25.5" customHeight="1" thickBot="1">
      <c r="A11" s="412"/>
      <c r="B11" s="362">
        <v>5</v>
      </c>
      <c r="C11" s="310"/>
      <c r="D11" s="311"/>
      <c r="E11" s="312" t="str">
        <f t="shared" ca="1" si="0"/>
        <v/>
      </c>
      <c r="F11" s="313"/>
      <c r="G11" s="313"/>
      <c r="H11" s="313"/>
      <c r="I11" s="314"/>
      <c r="J11" s="315"/>
      <c r="K11" s="316"/>
      <c r="L11" s="317"/>
      <c r="M11" s="317"/>
      <c r="N11" s="316"/>
      <c r="O11" s="318"/>
      <c r="P11" s="318"/>
      <c r="Q11" s="319"/>
      <c r="R11" s="320"/>
      <c r="S11" s="321"/>
      <c r="T11" s="146"/>
      <c r="U11" s="147"/>
      <c r="V11" s="329"/>
      <c r="W11" s="323"/>
      <c r="X11" s="146"/>
      <c r="Y11" s="147"/>
      <c r="Z11" s="322"/>
      <c r="AA11" s="321"/>
      <c r="AB11" s="146"/>
      <c r="AC11" s="147"/>
      <c r="AD11" s="324"/>
      <c r="AE11" s="321"/>
      <c r="AF11" s="146"/>
      <c r="AG11" s="151"/>
      <c r="AH11" s="324"/>
      <c r="AI11" s="328"/>
      <c r="AJ11" s="325"/>
      <c r="AK11" s="328"/>
      <c r="AL11" s="325"/>
      <c r="AM11" s="326"/>
      <c r="AN11" s="323"/>
      <c r="AO11" s="327"/>
      <c r="AP11" s="328"/>
      <c r="AQ11" s="326"/>
      <c r="AR11" s="328"/>
      <c r="AS11" s="322"/>
      <c r="AT11" s="418"/>
      <c r="AU11" s="419"/>
    </row>
    <row r="12" spans="1:47" ht="25.5" customHeight="1">
      <c r="A12" s="405" t="s">
        <v>229</v>
      </c>
      <c r="B12" s="361">
        <v>1</v>
      </c>
      <c r="C12" s="290"/>
      <c r="D12" s="291"/>
      <c r="E12" s="292" t="str">
        <f t="shared" ca="1" si="0"/>
        <v/>
      </c>
      <c r="F12" s="337"/>
      <c r="G12" s="338"/>
      <c r="H12" s="339"/>
      <c r="I12" s="294"/>
      <c r="J12" s="295"/>
      <c r="K12" s="296"/>
      <c r="L12" s="297"/>
      <c r="M12" s="297"/>
      <c r="N12" s="296"/>
      <c r="O12" s="298"/>
      <c r="P12" s="298"/>
      <c r="Q12" s="299"/>
      <c r="R12" s="300"/>
      <c r="S12" s="301"/>
      <c r="T12" s="277"/>
      <c r="U12" s="278"/>
      <c r="V12" s="302"/>
      <c r="W12" s="303"/>
      <c r="X12" s="277"/>
      <c r="Y12" s="278"/>
      <c r="Z12" s="304"/>
      <c r="AA12" s="340"/>
      <c r="AB12" s="277"/>
      <c r="AC12" s="278"/>
      <c r="AD12" s="305"/>
      <c r="AE12" s="340"/>
      <c r="AF12" s="277"/>
      <c r="AG12" s="272"/>
      <c r="AH12" s="305"/>
      <c r="AI12" s="340"/>
      <c r="AJ12" s="306"/>
      <c r="AK12" s="340"/>
      <c r="AL12" s="306"/>
      <c r="AM12" s="307"/>
      <c r="AN12" s="303"/>
      <c r="AO12" s="308"/>
      <c r="AP12" s="340"/>
      <c r="AQ12" s="307"/>
      <c r="AR12" s="340"/>
      <c r="AS12" s="304"/>
      <c r="AT12" s="416"/>
      <c r="AU12" s="417"/>
    </row>
    <row r="13" spans="1:47" ht="25.5" customHeight="1">
      <c r="A13" s="406"/>
      <c r="B13" s="362">
        <v>2</v>
      </c>
      <c r="C13" s="330"/>
      <c r="D13" s="311"/>
      <c r="E13" s="312" t="str">
        <f t="shared" ca="1" si="0"/>
        <v/>
      </c>
      <c r="F13" s="341"/>
      <c r="G13" s="342"/>
      <c r="H13" s="343"/>
      <c r="I13" s="314"/>
      <c r="J13" s="315"/>
      <c r="K13" s="316"/>
      <c r="L13" s="315"/>
      <c r="M13" s="315"/>
      <c r="N13" s="316"/>
      <c r="O13" s="331"/>
      <c r="P13" s="331"/>
      <c r="Q13" s="332"/>
      <c r="R13" s="333"/>
      <c r="S13" s="334"/>
      <c r="T13" s="260"/>
      <c r="U13" s="261"/>
      <c r="V13" s="324"/>
      <c r="W13" s="335"/>
      <c r="X13" s="260"/>
      <c r="Y13" s="261"/>
      <c r="Z13" s="324"/>
      <c r="AA13" s="336"/>
      <c r="AB13" s="260"/>
      <c r="AC13" s="261"/>
      <c r="AD13" s="324"/>
      <c r="AE13" s="336"/>
      <c r="AF13" s="260"/>
      <c r="AG13" s="262"/>
      <c r="AH13" s="324"/>
      <c r="AI13" s="336"/>
      <c r="AJ13" s="325"/>
      <c r="AK13" s="336"/>
      <c r="AL13" s="325"/>
      <c r="AM13" s="326"/>
      <c r="AN13" s="335"/>
      <c r="AO13" s="325"/>
      <c r="AP13" s="336"/>
      <c r="AQ13" s="326"/>
      <c r="AR13" s="336"/>
      <c r="AS13" s="324"/>
      <c r="AT13" s="418"/>
      <c r="AU13" s="419"/>
    </row>
    <row r="14" spans="1:47" ht="25.5" customHeight="1">
      <c r="A14" s="407"/>
      <c r="B14" s="362">
        <v>3</v>
      </c>
      <c r="C14" s="310"/>
      <c r="D14" s="311"/>
      <c r="E14" s="312" t="str">
        <f t="shared" ca="1" si="0"/>
        <v/>
      </c>
      <c r="F14" s="344"/>
      <c r="G14" s="345"/>
      <c r="H14" s="346"/>
      <c r="I14" s="314"/>
      <c r="J14" s="315"/>
      <c r="K14" s="316"/>
      <c r="L14" s="317"/>
      <c r="M14" s="317"/>
      <c r="N14" s="316"/>
      <c r="O14" s="318"/>
      <c r="P14" s="318"/>
      <c r="Q14" s="319"/>
      <c r="R14" s="320"/>
      <c r="S14" s="321"/>
      <c r="T14" s="347"/>
      <c r="U14" s="348"/>
      <c r="V14" s="329"/>
      <c r="W14" s="323"/>
      <c r="X14" s="347"/>
      <c r="Y14" s="348"/>
      <c r="Z14" s="322"/>
      <c r="AA14" s="328"/>
      <c r="AB14" s="347"/>
      <c r="AC14" s="348"/>
      <c r="AD14" s="324"/>
      <c r="AE14" s="328"/>
      <c r="AF14" s="347"/>
      <c r="AG14" s="265"/>
      <c r="AH14" s="324"/>
      <c r="AI14" s="328"/>
      <c r="AJ14" s="325"/>
      <c r="AK14" s="328"/>
      <c r="AL14" s="325"/>
      <c r="AM14" s="326"/>
      <c r="AN14" s="323"/>
      <c r="AO14" s="327"/>
      <c r="AP14" s="328"/>
      <c r="AQ14" s="326"/>
      <c r="AR14" s="328"/>
      <c r="AS14" s="322"/>
      <c r="AT14" s="418"/>
      <c r="AU14" s="419"/>
    </row>
  </sheetData>
  <sheetProtection algorithmName="SHA-512" hashValue="6EZePCy3FYbKLEzYP6hqFtZs/Kr6rnIoA9aYDObRjE2LCly/Ea9wV9kBF5heGmk/pY/qfJqQmjpFbvxC/yTNoQ==" saltValue="8cAErz2MuyhcnP03azLMvg==" spinCount="100000" sheet="1" scenarios="1" autoFilter="0"/>
  <mergeCells count="38">
    <mergeCell ref="AT11:AU11"/>
    <mergeCell ref="AT12:AU12"/>
    <mergeCell ref="AT13:AU13"/>
    <mergeCell ref="AT14:AU14"/>
    <mergeCell ref="A2:C2"/>
    <mergeCell ref="A3:C3"/>
    <mergeCell ref="A5:A6"/>
    <mergeCell ref="B5:B6"/>
    <mergeCell ref="AT10:AU10"/>
    <mergeCell ref="C5:E5"/>
    <mergeCell ref="A4:C4"/>
    <mergeCell ref="AT5:AU5"/>
    <mergeCell ref="AT6:AU6"/>
    <mergeCell ref="AT7:AU7"/>
    <mergeCell ref="AT8:AU8"/>
    <mergeCell ref="AT9:AU9"/>
    <mergeCell ref="O2:P2"/>
    <mergeCell ref="Q2:R2"/>
    <mergeCell ref="S2:V2"/>
    <mergeCell ref="O3:P3"/>
    <mergeCell ref="Q3:R3"/>
    <mergeCell ref="S3:V3"/>
    <mergeCell ref="A7:A11"/>
    <mergeCell ref="A12:A14"/>
    <mergeCell ref="O4:P4"/>
    <mergeCell ref="Q4:R4"/>
    <mergeCell ref="S4:V4"/>
    <mergeCell ref="L5:M5"/>
    <mergeCell ref="N5:P5"/>
    <mergeCell ref="Q5:R5"/>
    <mergeCell ref="S5:AS5"/>
    <mergeCell ref="F5:G5"/>
    <mergeCell ref="H5:K5"/>
    <mergeCell ref="W4:AA4"/>
    <mergeCell ref="K1:L4"/>
    <mergeCell ref="O1:P1"/>
    <mergeCell ref="Q1:R1"/>
    <mergeCell ref="S1:V1"/>
  </mergeCells>
  <phoneticPr fontId="2"/>
  <conditionalFormatting sqref="C7:C14">
    <cfRule type="expression" dxfId="199" priority="226">
      <formula>H7=3</formula>
    </cfRule>
    <cfRule type="expression" dxfId="198" priority="227">
      <formula>H7=4</formula>
    </cfRule>
    <cfRule type="expression" dxfId="197" priority="228">
      <formula>H7=5</formula>
    </cfRule>
  </conditionalFormatting>
  <conditionalFormatting sqref="D7:D14">
    <cfRule type="expression" dxfId="196" priority="11">
      <formula>MONTH(D7)=MONTH(TODAY())</formula>
    </cfRule>
  </conditionalFormatting>
  <conditionalFormatting sqref="E7:E14">
    <cfRule type="cellIs" dxfId="195" priority="13" operator="lessThanOrEqual">
      <formula>64</formula>
    </cfRule>
    <cfRule type="containsErrors" dxfId="194" priority="214" stopIfTrue="1">
      <formula>ISERROR(E7)</formula>
    </cfRule>
  </conditionalFormatting>
  <conditionalFormatting sqref="F7:AU14 C7:D14">
    <cfRule type="expression" dxfId="193" priority="213">
      <formula>MOD(ROW(),2)=0</formula>
    </cfRule>
  </conditionalFormatting>
  <conditionalFormatting sqref="H7:H14">
    <cfRule type="cellIs" dxfId="192" priority="215" stopIfTrue="1" operator="greaterThan">
      <formula>2</formula>
    </cfRule>
  </conditionalFormatting>
  <conditionalFormatting sqref="I7:I14">
    <cfRule type="cellIs" dxfId="191" priority="15" operator="greaterThanOrEqual">
      <formula>2</formula>
    </cfRule>
  </conditionalFormatting>
  <conditionalFormatting sqref="K7:K14 N7:N14">
    <cfRule type="timePeriod" dxfId="190" priority="14" timePeriod="lastMonth">
      <formula>AND(MONTH(K7)=MONTH(EDATE(TODAY(),0-1)),YEAR(K7)=YEAR(EDATE(TODAY(),0-1)))</formula>
    </cfRule>
    <cfRule type="timePeriod" dxfId="189" priority="16" timePeriod="nextMonth">
      <formula>AND(MONTH(K7)=MONTH(EDATE(TODAY(),0+1)),YEAR(K7)=YEAR(EDATE(TODAY(),0+1)))</formula>
    </cfRule>
    <cfRule type="timePeriod" dxfId="188" priority="17" timePeriod="thisMonth">
      <formula>AND(MONTH(K7)=MONTH(TODAY()),YEAR(K7)=YEAR(TODAY()))</formula>
    </cfRule>
  </conditionalFormatting>
  <dataValidations count="3">
    <dataValidation type="date" allowBlank="1" showInputMessage="1" showErrorMessage="1" errorTitle="入力エラー" error="正しい日付を入力してください（例：2026/6/1）" promptTitle="更新月の入力" prompt="西暦で入力してください（例：2026/6/1）" sqref="N7:N14 K7:K14" xr:uid="{144B1A84-BA92-405F-9917-D627600F15B6}">
      <formula1>1</formula1>
      <formula2>73051</formula2>
    </dataValidation>
    <dataValidation type="whole" allowBlank="1" showInputMessage="1" showErrorMessage="1" errorTitle="入力エラー" error="1〜31の数字を入力してください" promptTitle="訪問日の入力" prompt="日にち（1〜31）の数字を入力してください" sqref="Q7:Q14" xr:uid="{1FAE54DD-63F6-490E-9FCF-6D5ABA0C5726}">
      <formula1>1</formula1>
      <formula2>31</formula2>
    </dataValidation>
    <dataValidation allowBlank="1" showInputMessage="1" showErrorMessage="1" promptTitle="生年月日の入力" prompt="西暦でも和暦でも入力できます_x000a_（例：2000/4/1 または 令和7年3月15日）" sqref="D7:D14" xr:uid="{CAF83567-40D1-4ADE-8795-835CE4235049}"/>
  </dataValidations>
  <hyperlinks>
    <hyperlink ref="A4:C4" r:id="rId1" display="※解説記事はこちら" xr:uid="{1A70A7F6-36CA-4244-9CBA-C83958D6409E}"/>
  </hyperlinks>
  <pageMargins left="0.28000000000000003" right="0.2" top="0.27" bottom="0.17" header="0.17" footer="0.14000000000000001"/>
  <pageSetup paperSize="9" scale="22" orientation="landscape" horizontalDpi="4294967294" r:id="rId2"/>
  <headerFooter alignWithMargins="0"/>
  <colBreaks count="1" manualBreakCount="1">
    <brk id="17" max="1048575" man="1"/>
  </colBreaks>
  <ignoredErrors>
    <ignoredError sqref="E7:E14" 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xr:uid="{15202BEE-4363-4E41-8E07-D27B00EBC0C0}">
          <x14:formula1>
            <xm:f>ドロップダウンリスト一覧!$A$3:$A$5</xm:f>
          </x14:formula1>
          <xm:sqref>H12:H14</xm:sqref>
        </x14:dataValidation>
        <x14:dataValidation type="list" allowBlank="1" showInputMessage="1" showErrorMessage="1" xr:uid="{D0E9F29E-A32C-4DD4-AB66-F5FB01528072}">
          <x14:formula1>
            <xm:f>ドロップダウンリスト一覧!$E$3:$E$4</xm:f>
          </x14:formula1>
          <xm:sqref>L12:M14</xm:sqref>
        </x14:dataValidation>
        <x14:dataValidation type="list" allowBlank="1" showInputMessage="1" xr:uid="{9A296C00-CD1B-4860-853E-36DB1BD7CBC5}">
          <x14:formula1>
            <xm:f>ドロップダウンリスト一覧!$A$4:$A$8</xm:f>
          </x14:formula1>
          <xm:sqref>H7:H11</xm:sqref>
        </x14:dataValidation>
        <x14:dataValidation type="list" allowBlank="1" showInputMessage="1" showErrorMessage="1" xr:uid="{DB7B72EE-8B80-4BB0-AC06-8B624C251C59}">
          <x14:formula1>
            <xm:f>ドロップダウンリスト一覧!$D$3:$D$13</xm:f>
          </x14:formula1>
          <xm:sqref>L7:M11</xm:sqref>
        </x14:dataValidation>
        <x14:dataValidation type="list" allowBlank="1" showInputMessage="1" showErrorMessage="1" xr:uid="{63933B0E-4FFA-4058-B7B6-5931317443B0}">
          <x14:formula1>
            <xm:f>ドロップダウンリスト一覧!$F$3:$F$3</xm:f>
          </x14:formula1>
          <xm:sqref>F7:F11 G7:H14</xm:sqref>
        </x14:dataValidation>
        <x14:dataValidation type="list" allowBlank="1" showInputMessage="1" showErrorMessage="1" xr:uid="{FC89A1EA-DCDF-4206-B778-BD7CA49DBEBC}">
          <x14:formula1>
            <xm:f>ドロップダウンリスト一覧!$C$3:$C$5</xm:f>
          </x14:formula1>
          <xm:sqref>AM7:AM14 AQ7:AQ14</xm:sqref>
        </x14:dataValidation>
        <x14:dataValidation type="list" allowBlank="1" showInputMessage="1" showErrorMessage="1" xr:uid="{51CFC823-94E8-483F-843C-B284A15AA70F}">
          <x14:formula1>
            <xm:f>ドロップダウンリスト一覧!$C$3</xm:f>
          </x14:formula1>
          <xm:sqref>O7:P14 R7:R14</xm:sqref>
        </x14:dataValidation>
        <x14:dataValidation type="list" allowBlank="1" showInputMessage="1" showErrorMessage="1" xr:uid="{3910BA31-C540-46BD-8059-D1899F08EB8F}">
          <x14:formula1>
            <xm:f>ドロップダウンリスト一覧!$B$3:$B$6</xm:f>
          </x14:formula1>
          <xm:sqref>I7:I14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0DC36-F302-4CE1-82E0-20EB34BAF9E6}">
  <sheetPr codeName="Sheet7">
    <tabColor rgb="FF70AD47"/>
    <pageSetUpPr fitToPage="1"/>
  </sheetPr>
  <dimension ref="A1:P69"/>
  <sheetViews>
    <sheetView showGridLines="0" zoomScale="87" zoomScaleNormal="87" workbookViewId="0">
      <selection activeCell="A2" sqref="A2"/>
    </sheetView>
  </sheetViews>
  <sheetFormatPr defaultRowHeight="13.2"/>
  <cols>
    <col min="1" max="1" width="2.3984375" style="41" customWidth="1"/>
    <col min="2" max="2" width="34.69921875" style="41" customWidth="1"/>
    <col min="3" max="3" width="9.69921875" style="41" customWidth="1"/>
    <col min="4" max="4" width="14.69921875" style="41" customWidth="1"/>
    <col min="5" max="5" width="13.69921875" style="41" customWidth="1"/>
    <col min="6" max="6" width="14.69921875" style="41" customWidth="1"/>
    <col min="7" max="7" width="38.69921875" style="41" customWidth="1"/>
    <col min="8" max="8" width="8.796875" style="41"/>
    <col min="9" max="9" width="21.8984375" style="41" bestFit="1" customWidth="1"/>
    <col min="10" max="10" width="18.5" style="41" bestFit="1" customWidth="1"/>
    <col min="11" max="16" width="12.69921875" style="41" customWidth="1"/>
    <col min="17" max="16384" width="8.796875" style="41"/>
  </cols>
  <sheetData>
    <row r="1" spans="1:16" ht="4.2" customHeight="1">
      <c r="A1"/>
      <c r="B1"/>
      <c r="C1"/>
      <c r="D1"/>
      <c r="E1"/>
      <c r="F1"/>
      <c r="G1"/>
      <c r="H1"/>
    </row>
    <row r="2" spans="1:16" ht="30" customHeight="1">
      <c r="A2"/>
      <c r="B2" s="429" t="str">
        <f>"令和"&amp;使用年度&amp;"年6月　月間売上表"</f>
        <v>令和8年6月　月間売上表</v>
      </c>
      <c r="C2" s="429"/>
      <c r="D2" s="429"/>
      <c r="E2" s="429"/>
      <c r="F2" s="429"/>
      <c r="G2"/>
      <c r="H2"/>
    </row>
    <row r="3" spans="1:16" ht="6" customHeight="1">
      <c r="A3"/>
      <c r="B3"/>
      <c r="C3"/>
      <c r="D3"/>
      <c r="E3"/>
      <c r="F3"/>
      <c r="G3"/>
      <c r="H3"/>
    </row>
    <row r="4" spans="1:16" ht="22.05" customHeight="1">
      <c r="A4"/>
      <c r="B4" s="430" t="s">
        <v>194</v>
      </c>
      <c r="C4" s="430"/>
      <c r="D4" s="430"/>
      <c r="E4" s="430"/>
      <c r="F4" s="430"/>
      <c r="G4"/>
      <c r="H4"/>
      <c r="I4" s="42"/>
      <c r="J4" s="42"/>
    </row>
    <row r="5" spans="1:16" ht="42" customHeight="1">
      <c r="A5"/>
      <c r="B5" s="431">
        <f>D15+SUM(F40,F49,F53,F60)</f>
        <v>0</v>
      </c>
      <c r="C5" s="422"/>
      <c r="D5" s="422"/>
      <c r="E5" s="422"/>
      <c r="F5" s="422"/>
      <c r="G5"/>
      <c r="H5"/>
      <c r="I5" s="12"/>
      <c r="J5" s="13"/>
    </row>
    <row r="6" spans="1:16" ht="22.05" customHeight="1">
      <c r="A6"/>
      <c r="B6" s="432" t="str">
        <f>"今月請求 "&amp;TEXT(D15,"¥#,##0")&amp;"　／　月遅れ請求 "&amp;TEXT(SUM(F40,F49,F53,F60),"¥#,##0")</f>
        <v>今月請求 ¥0　／　月遅れ請求 ¥0</v>
      </c>
      <c r="C6" s="422"/>
      <c r="D6" s="422"/>
      <c r="E6" s="422"/>
      <c r="F6" s="422"/>
      <c r="G6"/>
      <c r="H6"/>
      <c r="I6" s="12"/>
      <c r="J6" s="13"/>
    </row>
    <row r="7" spans="1:16" ht="22.05" customHeight="1">
      <c r="A7"/>
      <c r="B7"/>
      <c r="C7"/>
      <c r="D7"/>
      <c r="E7"/>
      <c r="F7"/>
      <c r="G7"/>
      <c r="H7"/>
      <c r="I7" s="12"/>
      <c r="J7" s="13"/>
      <c r="K7" s="45"/>
      <c r="L7" s="45"/>
      <c r="M7" s="45"/>
      <c r="N7" s="45"/>
      <c r="O7" s="45"/>
      <c r="P7" s="33"/>
    </row>
    <row r="8" spans="1:16" ht="22.05" customHeight="1">
      <c r="A8"/>
      <c r="B8" s="433" t="s">
        <v>195</v>
      </c>
      <c r="C8" s="433"/>
      <c r="D8" s="433"/>
      <c r="E8" s="433"/>
      <c r="F8" s="433"/>
      <c r="G8"/>
      <c r="H8"/>
      <c r="I8" s="12"/>
      <c r="J8" s="13"/>
    </row>
    <row r="9" spans="1:16" ht="22.05" customHeight="1">
      <c r="A9"/>
      <c r="B9" s="425" t="s">
        <v>196</v>
      </c>
      <c r="C9" s="426"/>
      <c r="D9" s="46">
        <f>D40+D49</f>
        <v>0</v>
      </c>
      <c r="E9" s="26"/>
      <c r="F9" s="26"/>
      <c r="G9"/>
      <c r="H9"/>
      <c r="I9" s="12"/>
      <c r="J9" s="13"/>
    </row>
    <row r="10" spans="1:16" ht="22.05" customHeight="1">
      <c r="A10"/>
      <c r="B10" s="427" t="s">
        <v>197</v>
      </c>
      <c r="C10" s="428"/>
      <c r="D10" s="47">
        <f>D40</f>
        <v>0</v>
      </c>
      <c r="E10"/>
      <c r="F10"/>
      <c r="G10"/>
      <c r="H10"/>
      <c r="I10" s="12"/>
      <c r="J10" s="13"/>
    </row>
    <row r="11" spans="1:16" ht="22.05" customHeight="1">
      <c r="A11"/>
      <c r="B11" s="427" t="s">
        <v>198</v>
      </c>
      <c r="C11" s="428"/>
      <c r="D11" s="47">
        <f>D49</f>
        <v>0</v>
      </c>
      <c r="E11"/>
      <c r="F11"/>
      <c r="G11"/>
      <c r="H11"/>
      <c r="I11" s="12"/>
      <c r="J11" s="13"/>
    </row>
    <row r="12" spans="1:16" ht="22.05" customHeight="1">
      <c r="A12"/>
      <c r="B12" s="427" t="s">
        <v>199</v>
      </c>
      <c r="C12" s="428"/>
      <c r="D12" s="47">
        <f>D53</f>
        <v>0</v>
      </c>
      <c r="E12"/>
      <c r="F12"/>
      <c r="G12"/>
      <c r="H12"/>
      <c r="I12" s="12"/>
      <c r="J12" s="13"/>
    </row>
    <row r="13" spans="1:16" ht="22.05" customHeight="1">
      <c r="A13"/>
      <c r="B13" s="434" t="s">
        <v>200</v>
      </c>
      <c r="C13" s="426"/>
      <c r="D13" s="48">
        <f>D9+D12</f>
        <v>0</v>
      </c>
      <c r="E13" s="26"/>
      <c r="F13" s="26"/>
      <c r="G13"/>
      <c r="H13"/>
      <c r="I13" s="12"/>
      <c r="J13" s="13"/>
    </row>
    <row r="14" spans="1:16" ht="22.05" customHeight="1">
      <c r="A14"/>
      <c r="B14" s="427" t="s">
        <v>201</v>
      </c>
      <c r="C14" s="428"/>
      <c r="D14" s="47">
        <f>D60</f>
        <v>0</v>
      </c>
      <c r="E14"/>
      <c r="F14"/>
      <c r="G14"/>
      <c r="H14"/>
      <c r="I14" s="12"/>
      <c r="J14" s="13"/>
    </row>
    <row r="15" spans="1:16" ht="22.05" customHeight="1">
      <c r="A15"/>
      <c r="B15" s="425" t="s">
        <v>202</v>
      </c>
      <c r="C15" s="426"/>
      <c r="D15" s="46">
        <f>D13+D14</f>
        <v>0</v>
      </c>
      <c r="E15" s="26"/>
      <c r="F15" s="26"/>
      <c r="G15"/>
      <c r="H15"/>
      <c r="I15" s="12"/>
      <c r="J15" s="13"/>
    </row>
    <row r="16" spans="1:16" ht="22.05" customHeight="1">
      <c r="A16"/>
      <c r="B16"/>
      <c r="C16"/>
      <c r="D16"/>
      <c r="E16"/>
      <c r="F16"/>
      <c r="G16"/>
      <c r="H16"/>
      <c r="I16" s="14"/>
      <c r="J16" s="13"/>
    </row>
    <row r="17" spans="1:10" ht="22.05" customHeight="1">
      <c r="A17"/>
      <c r="B17" s="420" t="s">
        <v>203</v>
      </c>
      <c r="C17" s="420"/>
      <c r="D17" s="420"/>
      <c r="E17" s="421" t="str">
        <f>IF(SUM(E19:E38)=0,"月遅れ該当なし","月遅れあり")</f>
        <v>月遅れ該当なし</v>
      </c>
      <c r="F17" s="422"/>
      <c r="G17"/>
      <c r="H17"/>
      <c r="J17" s="59"/>
    </row>
    <row r="18" spans="1:10" ht="34.049999999999997" customHeight="1">
      <c r="A18"/>
      <c r="B18" s="354" t="s">
        <v>136</v>
      </c>
      <c r="C18" s="354" t="s">
        <v>204</v>
      </c>
      <c r="D18" s="354" t="s">
        <v>205</v>
      </c>
      <c r="E18" s="354" t="s">
        <v>206</v>
      </c>
      <c r="F18" s="354" t="s">
        <v>207</v>
      </c>
      <c r="G18" s="355"/>
      <c r="H18"/>
    </row>
    <row r="19" spans="1:10" ht="22.05" customHeight="1">
      <c r="A19"/>
      <c r="B19" s="50" t="s">
        <v>208</v>
      </c>
      <c r="C19" s="51">
        <f>COUNTIFS('6月 管理表'!$H$7:$H$11,ドロップダウンリスト一覧!$A$4,'6月 管理表'!$F$7:$F$11,"&lt;&gt;対象",'6月 管理表'!$G$7:$G$11,"&lt;&gt;対象")</f>
        <v>0</v>
      </c>
      <c r="D19" s="52">
        <f>金額設定!D$9*C19</f>
        <v>0</v>
      </c>
      <c r="E19" s="51">
        <f>COUNTIFS('6月 管理表'!$H$7:$H$11,ドロップダウンリスト一覧!$A$4,'6月 管理表'!$F$7:$F$11,"&lt;&gt;対象",'6月 管理表'!$G$7:$G$11,"対象")</f>
        <v>0</v>
      </c>
      <c r="F19" s="52">
        <f>金額設定!D$9*E19</f>
        <v>0</v>
      </c>
      <c r="G19"/>
      <c r="H19"/>
    </row>
    <row r="20" spans="1:10" ht="22.05" customHeight="1">
      <c r="A20"/>
      <c r="B20" s="50" t="s">
        <v>209</v>
      </c>
      <c r="C20" s="51">
        <f>COUNTIFS('6月 管理表'!$H$7:$H$11,ドロップダウンリスト一覧!$A$5,'6月 管理表'!$F$7:$F$11,"&lt;&gt;対象",'6月 管理表'!$G$7:$G$11,"&lt;&gt;対象")</f>
        <v>0</v>
      </c>
      <c r="D20" s="52">
        <f>金額設定!D$9*C20</f>
        <v>0</v>
      </c>
      <c r="E20" s="51">
        <f>COUNTIFS('6月 管理表'!$H$7:$H$11,ドロップダウンリスト一覧!$A$5,'6月 管理表'!$F$7:$F$11,"&lt;&gt;対象",'6月 管理表'!$G$7:$G$11,"対象")</f>
        <v>0</v>
      </c>
      <c r="F20" s="52">
        <f>金額設定!D$9*E20</f>
        <v>0</v>
      </c>
      <c r="G20"/>
      <c r="H20"/>
    </row>
    <row r="21" spans="1:10" ht="22.05" customHeight="1">
      <c r="A21"/>
      <c r="B21" s="50" t="s">
        <v>210</v>
      </c>
      <c r="C21" s="51">
        <f>COUNTIFS('6月 管理表'!$H$7:$H$11,ドロップダウンリスト一覧!$A$6,'6月 管理表'!$F$7:$F$11,"&lt;&gt;対象",'6月 管理表'!$G$7:$G$11,"&lt;&gt;対象")</f>
        <v>0</v>
      </c>
      <c r="D21" s="52">
        <f>金額設定!D$10*C21</f>
        <v>0</v>
      </c>
      <c r="E21" s="51">
        <f>COUNTIFS('6月 管理表'!$H$7:$H$11,ドロップダウンリスト一覧!$A$6,'6月 管理表'!$F$7:$F$11,"&lt;&gt;対象",'6月 管理表'!$G$7:$G$11,"対象")</f>
        <v>0</v>
      </c>
      <c r="F21" s="52">
        <f>金額設定!D$10*E21</f>
        <v>0</v>
      </c>
      <c r="G21"/>
      <c r="H21"/>
    </row>
    <row r="22" spans="1:10" ht="22.05" customHeight="1">
      <c r="A22"/>
      <c r="B22" s="50" t="s">
        <v>211</v>
      </c>
      <c r="C22" s="51">
        <f>COUNTIFS('6月 管理表'!$H$7:$H$11,ドロップダウンリスト一覧!$A$7,'6月 管理表'!$F$7:$F$11,"&lt;&gt;対象",'6月 管理表'!$G$7:$G$11,"&lt;&gt;対象")</f>
        <v>0</v>
      </c>
      <c r="D22" s="52">
        <f>金額設定!D$10*C22</f>
        <v>0</v>
      </c>
      <c r="E22" s="51">
        <f>COUNTIFS('6月 管理表'!$H$7:$H$11,ドロップダウンリスト一覧!$A$7,'6月 管理表'!$F$7:$F$11,"&lt;&gt;対象",'6月 管理表'!$G$7:$G$11,"対象")</f>
        <v>0</v>
      </c>
      <c r="F22" s="52">
        <f>金額設定!D$10*E22</f>
        <v>0</v>
      </c>
      <c r="G22"/>
      <c r="H22"/>
    </row>
    <row r="23" spans="1:10" ht="22.05" customHeight="1">
      <c r="A23"/>
      <c r="B23" s="50" t="s">
        <v>212</v>
      </c>
      <c r="C23" s="51">
        <f>COUNTIFS('6月 管理表'!$H$7:$H$11,ドロップダウンリスト一覧!$A$8,'6月 管理表'!$F$7:$F$11,"&lt;&gt;対象",'6月 管理表'!$G$7:$G$11,"&lt;&gt;対象")</f>
        <v>0</v>
      </c>
      <c r="D23" s="52">
        <f>金額設定!D$10*C23</f>
        <v>0</v>
      </c>
      <c r="E23" s="51">
        <f>COUNTIFS('6月 管理表'!$H$7:$H$11,ドロップダウンリスト一覧!$A$8,'6月 管理表'!$F$7:$F$11,"&lt;&gt;対象",'6月 管理表'!$G$7:$G$11,"対象")</f>
        <v>0</v>
      </c>
      <c r="F23" s="52">
        <f>金額設定!D$10*E23</f>
        <v>0</v>
      </c>
      <c r="G23"/>
      <c r="H23"/>
    </row>
    <row r="24" spans="1:10" ht="22.05" customHeight="1">
      <c r="A24"/>
      <c r="B24" s="50" t="s">
        <v>95</v>
      </c>
      <c r="C24" s="51">
        <f>COUNTIFS('6月 管理表'!$L$7:$L$11,ドロップダウンリスト一覧!$D$3,'6月 管理表'!$G$7:$G$11,"&lt;&gt;対象")+COUNTIFS('6月 管理表'!$M$7:$M$11,ドロップダウンリスト一覧!$D$3,'6月 管理表'!$G$7:$G$11,"&lt;&gt;対象")</f>
        <v>0</v>
      </c>
      <c r="D24" s="52">
        <f>金額設定!D$11*C24</f>
        <v>0</v>
      </c>
      <c r="E24" s="51">
        <f>COUNTIFS('6月 管理表'!$L$7:$L$11,ドロップダウンリスト一覧!$D$3,'6月 管理表'!$G$7:$G$11,"対象")+COUNTIFS('6月 管理表'!$M$7:$M$11,ドロップダウンリスト一覧!$D$3,'6月 管理表'!$G$7:$G$11,"対象")</f>
        <v>0</v>
      </c>
      <c r="F24" s="52">
        <f>金額設定!D$11*E24</f>
        <v>0</v>
      </c>
      <c r="G24"/>
      <c r="H24"/>
    </row>
    <row r="25" spans="1:10" ht="22.05" customHeight="1">
      <c r="A25"/>
      <c r="B25" s="50" t="s">
        <v>145</v>
      </c>
      <c r="C25" s="51">
        <f>COUNTIFS('6月 管理表'!$L$7:$L$11,ドロップダウンリスト一覧!$D$4,'6月 管理表'!$G$7:$G$11,"&lt;&gt;対象")+COUNTIFS('6月 管理表'!$M$7:$M$11,ドロップダウンリスト一覧!$D$4,'6月 管理表'!$G$7:$G$11,"&lt;&gt;対象")</f>
        <v>0</v>
      </c>
      <c r="D25" s="52">
        <f>金額設定!D$12*C25</f>
        <v>0</v>
      </c>
      <c r="E25" s="51">
        <f>COUNTIFS('6月 管理表'!$L$7:$L$11,ドロップダウンリスト一覧!$D$4,'6月 管理表'!$G$7:$G$11,"対象")+COUNTIFS('6月 管理表'!$M$7:$M$11,ドロップダウンリスト一覧!$D$4,'6月 管理表'!$G$7:$G$11,"対象")</f>
        <v>0</v>
      </c>
      <c r="F25" s="52">
        <f>金額設定!D$12*E25</f>
        <v>0</v>
      </c>
      <c r="G25"/>
      <c r="H25"/>
    </row>
    <row r="26" spans="1:10" ht="22.05" customHeight="1">
      <c r="A26"/>
      <c r="B26" s="50" t="s">
        <v>146</v>
      </c>
      <c r="C26" s="51">
        <f>COUNTIFS('6月 管理表'!$L$7:$L$11,ドロップダウンリスト一覧!$D$5,'6月 管理表'!$G$7:$G$11,"&lt;&gt;対象")+COUNTIFS('6月 管理表'!$M$7:$M$11,ドロップダウンリスト一覧!$D$5,'6月 管理表'!$G$7:$G$11,"&lt;&gt;対象")</f>
        <v>0</v>
      </c>
      <c r="D26" s="52">
        <f>金額設定!D$13*C26</f>
        <v>0</v>
      </c>
      <c r="E26" s="51">
        <f>COUNTIFS('6月 管理表'!$L$7:$L$11,ドロップダウンリスト一覧!$D$5,'6月 管理表'!$G$7:$G$11,"対象")+COUNTIFS('6月 管理表'!$M$7:$M$11,ドロップダウンリスト一覧!$D$5,'6月 管理表'!$G$7:$G$11,"対象")</f>
        <v>0</v>
      </c>
      <c r="F26" s="52">
        <f>金額設定!D$13*E26</f>
        <v>0</v>
      </c>
      <c r="G26"/>
      <c r="H26"/>
    </row>
    <row r="27" spans="1:10" ht="22.05" customHeight="1">
      <c r="A27"/>
      <c r="B27" s="50" t="s">
        <v>147</v>
      </c>
      <c r="C27" s="51">
        <f>COUNTIFS('6月 管理表'!$L$7:$L$11,ドロップダウンリスト一覧!$D$6,'6月 管理表'!$G$7:$G$11,"&lt;&gt;対象")+COUNTIFS('6月 管理表'!$M$7:$M$11,ドロップダウンリスト一覧!$D$6,'6月 管理表'!$G$7:$G$11,"&lt;&gt;対象")</f>
        <v>0</v>
      </c>
      <c r="D27" s="52">
        <f>金額設定!D$14*C27</f>
        <v>0</v>
      </c>
      <c r="E27" s="51">
        <f>COUNTIFS('6月 管理表'!$L$7:$L$11,ドロップダウンリスト一覧!$D$6,'6月 管理表'!$G$7:$G$11,"対象")+COUNTIFS('6月 管理表'!$M$7:$M$11,ドロップダウンリスト一覧!$D$6,'6月 管理表'!$G$7:$G$11,"対象")</f>
        <v>0</v>
      </c>
      <c r="F27" s="52">
        <f>金額設定!D$14*E27</f>
        <v>0</v>
      </c>
      <c r="G27"/>
      <c r="H27"/>
    </row>
    <row r="28" spans="1:10" ht="22.05" customHeight="1">
      <c r="A28"/>
      <c r="B28" s="50" t="s">
        <v>148</v>
      </c>
      <c r="C28" s="51">
        <f>COUNTIFS('6月 管理表'!$L$7:$L$11,ドロップダウンリスト一覧!$D$7,'6月 管理表'!$G$7:$G$11,"&lt;&gt;対象")+COUNTIFS('6月 管理表'!$M$7:$M$11,ドロップダウンリスト一覧!$D$7,'6月 管理表'!$G$7:$G$11,"&lt;&gt;対象")</f>
        <v>0</v>
      </c>
      <c r="D28" s="52">
        <f>金額設定!D$15*C28</f>
        <v>0</v>
      </c>
      <c r="E28" s="51">
        <f>COUNTIFS('6月 管理表'!$L$7:$L$11,ドロップダウンリスト一覧!$D$7,'6月 管理表'!$G$7:$G$11,"対象")+COUNTIFS('6月 管理表'!$M$7:$M$11,ドロップダウンリスト一覧!$D$7,'6月 管理表'!$G$7:$G$11,"対象")</f>
        <v>0</v>
      </c>
      <c r="F28" s="52">
        <f>金額設定!D$15*E28</f>
        <v>0</v>
      </c>
      <c r="G28"/>
      <c r="H28"/>
    </row>
    <row r="29" spans="1:10" ht="22.05" customHeight="1">
      <c r="A29"/>
      <c r="B29" s="50" t="s">
        <v>149</v>
      </c>
      <c r="C29" s="51">
        <f>COUNTIFS('6月 管理表'!$L$7:$L$11,ドロップダウンリスト一覧!$D$8,'6月 管理表'!$G$7:$G$11,"&lt;&gt;対象")+COUNTIFS('6月 管理表'!$M$7:$M$11,ドロップダウンリスト一覧!$D$8,'6月 管理表'!$G$7:$G$11,"&lt;&gt;対象")</f>
        <v>0</v>
      </c>
      <c r="D29" s="52">
        <f>金額設定!D$16*C29</f>
        <v>0</v>
      </c>
      <c r="E29" s="51">
        <f>COUNTIFS('6月 管理表'!$L$7:$L$11,ドロップダウンリスト一覧!$D$8,'6月 管理表'!$G$7:$G$11,"対象")+COUNTIFS('6月 管理表'!$M$7:$M$11,ドロップダウンリスト一覧!$D$8,'6月 管理表'!$G$7:$G$11,"対象")</f>
        <v>0</v>
      </c>
      <c r="F29" s="52">
        <f>金額設定!D$16*E29</f>
        <v>0</v>
      </c>
      <c r="G29"/>
      <c r="H29"/>
    </row>
    <row r="30" spans="1:10" ht="22.05" customHeight="1">
      <c r="A30"/>
      <c r="B30" s="50" t="s">
        <v>150</v>
      </c>
      <c r="C30" s="51">
        <f>COUNTIFS('6月 管理表'!$L$7:$L$11,ドロップダウンリスト一覧!$D$9,'6月 管理表'!$G$7:$G$11,"&lt;&gt;対象")+COUNTIFS('6月 管理表'!$M$7:$M$11,ドロップダウンリスト一覧!$D$9,'6月 管理表'!$G$7:$G$11,"&lt;&gt;対象")</f>
        <v>0</v>
      </c>
      <c r="D30" s="52">
        <f>金額設定!D$17*C30</f>
        <v>0</v>
      </c>
      <c r="E30" s="51">
        <f>COUNTIFS('6月 管理表'!$L$7:$L$11,ドロップダウンリスト一覧!$D$9,'6月 管理表'!$G$7:$G$11,"対象")+COUNTIFS('6月 管理表'!$M$7:$M$11,ドロップダウンリスト一覧!$D$9,'6月 管理表'!$G$7:$G$11,"対象")</f>
        <v>0</v>
      </c>
      <c r="F30" s="52">
        <f>金額設定!D$17*E30</f>
        <v>0</v>
      </c>
      <c r="G30"/>
      <c r="H30"/>
    </row>
    <row r="31" spans="1:10" ht="22.05" customHeight="1">
      <c r="A31"/>
      <c r="B31" s="50" t="s">
        <v>151</v>
      </c>
      <c r="C31" s="51">
        <f>COUNTIFS('6月 管理表'!$L$7:$L$11,ドロップダウンリスト一覧!$D$10,'6月 管理表'!$G$7:$G$11,"&lt;&gt;対象")+COUNTIFS('6月 管理表'!$M$7:$M$11,ドロップダウンリスト一覧!$D$10,'6月 管理表'!$G$7:$G$11,"&lt;&gt;対象")</f>
        <v>0</v>
      </c>
      <c r="D31" s="52">
        <f>金額設定!D$18*C31</f>
        <v>0</v>
      </c>
      <c r="E31" s="51">
        <f>COUNTIFS('6月 管理表'!$L$7:$L$11,ドロップダウンリスト一覧!$D$10,'6月 管理表'!$G$7:$G$11,"対象")+COUNTIFS('6月 管理表'!$M$7:$M$11,ドロップダウンリスト一覧!$D$10,'6月 管理表'!$G$7:$G$11,"対象")</f>
        <v>0</v>
      </c>
      <c r="F31" s="52">
        <f>金額設定!D$18*E31</f>
        <v>0</v>
      </c>
      <c r="G31"/>
      <c r="H31"/>
    </row>
    <row r="32" spans="1:10" ht="22.05" customHeight="1">
      <c r="A32"/>
      <c r="B32" s="50" t="s">
        <v>152</v>
      </c>
      <c r="C32" s="51">
        <f>COUNTIFS('6月 管理表'!$L$7:$L$11,ドロップダウンリスト一覧!$D$11,'6月 管理表'!$G$7:$G$11,"&lt;&gt;対象")+COUNTIFS('6月 管理表'!$M$7:$M$11,ドロップダウンリスト一覧!$D$11,'6月 管理表'!$G$7:$G$11,"&lt;&gt;対象")</f>
        <v>0</v>
      </c>
      <c r="D32" s="52">
        <f>金額設定!D$19*C32</f>
        <v>0</v>
      </c>
      <c r="E32" s="51">
        <f>COUNTIFS('6月 管理表'!$L$7:$L$11,ドロップダウンリスト一覧!$D$11,'6月 管理表'!$G$7:$G$11,"対象")+COUNTIFS('6月 管理表'!$M$7:$M$11,ドロップダウンリスト一覧!$D$11,'6月 管理表'!$G$7:$G$11,"対象")</f>
        <v>0</v>
      </c>
      <c r="F32" s="52">
        <f>金額設定!D$19*E32</f>
        <v>0</v>
      </c>
      <c r="G32"/>
      <c r="H32"/>
    </row>
    <row r="33" spans="1:14" ht="22.05" customHeight="1">
      <c r="A33"/>
      <c r="B33" s="50" t="s">
        <v>153</v>
      </c>
      <c r="C33" s="51">
        <f>COUNTIFS('6月 管理表'!$L$7:$L$11,ドロップダウンリスト一覧!$D$12,'6月 管理表'!$G$7:$G$11,"&lt;&gt;対象")+COUNTIFS('6月 管理表'!$M$7:$M$11,ドロップダウンリスト一覧!$D$12,'6月 管理表'!$G$7:$G$11,"&lt;&gt;対象")</f>
        <v>0</v>
      </c>
      <c r="D33" s="52">
        <f>金額設定!D$20*C33</f>
        <v>0</v>
      </c>
      <c r="E33" s="51">
        <f>COUNTIFS('6月 管理表'!$L$7:$L$11,ドロップダウンリスト一覧!$D$12,'6月 管理表'!$G$7:$G$11,"対象")+COUNTIFS('6月 管理表'!$M$7:$M$11,ドロップダウンリスト一覧!$D$12,'6月 管理表'!$G$7:$G$11,"対象")</f>
        <v>0</v>
      </c>
      <c r="F33" s="52">
        <f>金額設定!D$20*E33</f>
        <v>0</v>
      </c>
      <c r="G33"/>
      <c r="H33"/>
    </row>
    <row r="34" spans="1:14" ht="22.05" customHeight="1">
      <c r="A34"/>
      <c r="B34" s="50" t="s">
        <v>154</v>
      </c>
      <c r="C34" s="51">
        <f>COUNTIFS('6月 管理表'!$L$7:$L$11,ドロップダウンリスト一覧!$D$13,'6月 管理表'!$G$7:$G$11,"&lt;&gt;対象")+COUNTIFS('6月 管理表'!$M$7:$M$11,ドロップダウンリスト一覧!$D$13,'6月 管理表'!$G$7:$G$11,"&lt;&gt;対象")</f>
        <v>0</v>
      </c>
      <c r="D34" s="52">
        <f>金額設定!D$21*C34</f>
        <v>0</v>
      </c>
      <c r="E34" s="51">
        <f>COUNTIFS('6月 管理表'!$L$7:$L$11,ドロップダウンリスト一覧!$D$13,'6月 管理表'!$G$7:$G$11,"対象")+COUNTIFS('6月 管理表'!$M$7:$M$11,ドロップダウンリスト一覧!$D$13,'6月 管理表'!$G$7:$G$11,"対象")</f>
        <v>0</v>
      </c>
      <c r="F34" s="52">
        <f>金額設定!D$21*E34</f>
        <v>0</v>
      </c>
      <c r="G34"/>
      <c r="H34"/>
    </row>
    <row r="35" spans="1:14" ht="22.05" customHeight="1">
      <c r="A35"/>
      <c r="B35" s="81" t="s">
        <v>155</v>
      </c>
      <c r="C35" s="82">
        <f>COUNTIFS('6月 管理表'!$H$7:$H$11,ドロップダウンリスト一覧!$A$4,'6月 管理表'!$F$7:$F$11,"対象",'6月 管理表'!$G$7:$G$11,"&lt;&gt;対象")+COUNTIFS('6月 管理表'!$H$7:$H$11,ドロップダウンリスト一覧!$A$5,'6月 管理表'!$F$7:$F$11,"対象",'6月 管理表'!$G$7:$G$11,"&lt;&gt;対象")</f>
        <v>0</v>
      </c>
      <c r="D35" s="83">
        <f>金額設定!D$22*C35</f>
        <v>0</v>
      </c>
      <c r="E35" s="82">
        <f>COUNTIFS('6月 管理表'!$H$7:$H$11,ドロップダウンリスト一覧!$A$4,'6月 管理表'!$F$7:$F$11,"対象",'6月 管理表'!$G$7:$G$11,"対象")+COUNTIFS('6月 管理表'!$H$7:$H$11,ドロップダウンリスト一覧!$A$5,'6月 管理表'!$F$7:$F$11,"対象",'6月 管理表'!$G$7:$G$11,"対象")</f>
        <v>0</v>
      </c>
      <c r="F35" s="83">
        <f>金額設定!D$22*E35</f>
        <v>0</v>
      </c>
      <c r="G35"/>
      <c r="H35"/>
    </row>
    <row r="36" spans="1:14" ht="22.05" customHeight="1">
      <c r="A36"/>
      <c r="B36" s="81" t="s">
        <v>156</v>
      </c>
      <c r="C36" s="82">
        <f>COUNTIFS('6月 管理表'!$H$7:$H$11,ドロップダウンリスト一覧!$A$6,'6月 管理表'!$F$7:$F$11,"対象",'6月 管理表'!$G$7:$G$11,"&lt;&gt;対象")+COUNTIFS('6月 管理表'!$H$7:$H$11,ドロップダウンリスト一覧!$A$7,'6月 管理表'!$F$7:$F$11,"対象",'6月 管理表'!$G$7:$G$11,"&lt;&gt;対象")+COUNTIFS('6月 管理表'!$H$7:$H$11,ドロップダウンリスト一覧!$A$8,'6月 管理表'!$F$7:$F$11,"対象",'6月 管理表'!$G$7:$G$11,"&lt;&gt;対象")</f>
        <v>0</v>
      </c>
      <c r="D36" s="83">
        <f>金額設定!D$23*C36</f>
        <v>0</v>
      </c>
      <c r="E36" s="82">
        <f>COUNTIFS('6月 管理表'!$H$7:$H$11,ドロップダウンリスト一覧!$A$6,'6月 管理表'!$F$7:$F$11,"対象",'6月 管理表'!$G$7:$G$11,"対象")+COUNTIFS('6月 管理表'!$H$7:$H$11,ドロップダウンリスト一覧!$A$7,'6月 管理表'!$F$7:$F$11,"対象",'6月 管理表'!$G$7:$G$11,"対象")+COUNTIFS('6月 管理表'!$H$7:$H$11,ドロップダウンリスト一覧!$A$8,'6月 管理表'!$F$7:$F$11,"対象",'6月 管理表'!$G$7:$G$11,"対象")</f>
        <v>0</v>
      </c>
      <c r="F36" s="83">
        <f>金額設定!D$23*E36</f>
        <v>0</v>
      </c>
      <c r="G36"/>
      <c r="H36"/>
    </row>
    <row r="37" spans="1:14" ht="22.05" customHeight="1">
      <c r="A37"/>
      <c r="B37" s="81" t="s">
        <v>157</v>
      </c>
      <c r="C37" s="84">
        <v>0</v>
      </c>
      <c r="D37" s="83">
        <f>金額設定!D$24*C37</f>
        <v>0</v>
      </c>
      <c r="E37" s="84">
        <v>0</v>
      </c>
      <c r="F37" s="83">
        <f>金額設定!D$24*E37</f>
        <v>0</v>
      </c>
      <c r="G37"/>
      <c r="H37"/>
    </row>
    <row r="38" spans="1:14" ht="22.05" customHeight="1">
      <c r="A38"/>
      <c r="B38" s="50" t="str">
        <f>金額設定!A25</f>
        <v>特定事業所加算（Ⅰ〜A）</v>
      </c>
      <c r="C38" s="51">
        <f>SUM(C19:C23)</f>
        <v>0</v>
      </c>
      <c r="D38" s="52">
        <f>金額設定!D$25*C38</f>
        <v>0</v>
      </c>
      <c r="E38" s="51">
        <f>SUM(E19:E23)</f>
        <v>0</v>
      </c>
      <c r="F38" s="52">
        <f>金額設定!D$25*E38</f>
        <v>0</v>
      </c>
      <c r="G38"/>
      <c r="H38"/>
    </row>
    <row r="39" spans="1:14" ht="24" customHeight="1">
      <c r="A39"/>
      <c r="B39" s="85" t="s">
        <v>248</v>
      </c>
      <c r="C39" s="86"/>
      <c r="D39" s="89">
        <f>ROUND(SUM(D19:D38)*金額設定!D$8, 0)</f>
        <v>0</v>
      </c>
      <c r="E39" s="87"/>
      <c r="F39" s="89">
        <f>ROUND(SUM(F19:F38)*金額設定!D$8, 0)</f>
        <v>0</v>
      </c>
      <c r="G39" s="423" t="s">
        <v>255</v>
      </c>
      <c r="H39" s="424"/>
      <c r="I39" s="424"/>
      <c r="J39" s="424"/>
      <c r="K39" s="424"/>
      <c r="L39" s="424"/>
      <c r="M39" s="424"/>
      <c r="N39" s="424"/>
    </row>
    <row r="40" spans="1:14" ht="24" customHeight="1">
      <c r="A40"/>
      <c r="B40" s="88" t="s">
        <v>213</v>
      </c>
      <c r="C40" s="53">
        <f>SUM(C19:C23,C35:C36)</f>
        <v>0</v>
      </c>
      <c r="D40" s="54">
        <f>SUM(D19:D39)</f>
        <v>0</v>
      </c>
      <c r="E40" s="53">
        <f>SUM(E19:E23,E35:E36)</f>
        <v>0</v>
      </c>
      <c r="F40" s="54">
        <f>SUM(F19:F39)</f>
        <v>0</v>
      </c>
      <c r="G40" s="423"/>
      <c r="H40" s="424"/>
      <c r="I40" s="424"/>
      <c r="J40" s="424"/>
      <c r="K40" s="424"/>
      <c r="L40" s="424"/>
      <c r="M40" s="424"/>
      <c r="N40" s="424"/>
    </row>
    <row r="41" spans="1:14" ht="22.05" customHeight="1">
      <c r="A41"/>
      <c r="B41"/>
      <c r="C41"/>
      <c r="D41"/>
      <c r="E41"/>
      <c r="F41"/>
      <c r="G41"/>
      <c r="H41"/>
    </row>
    <row r="42" spans="1:14" ht="18" customHeight="1">
      <c r="A42"/>
      <c r="B42" s="420" t="s">
        <v>214</v>
      </c>
      <c r="C42" s="420"/>
      <c r="D42" s="420"/>
      <c r="E42" s="421" t="str">
        <f>IF(SUM(E44:E48)=0,"月遅れ該当なし","月遅れあり")</f>
        <v>月遅れ該当なし</v>
      </c>
      <c r="F42" s="422"/>
      <c r="G42"/>
      <c r="H42"/>
    </row>
    <row r="43" spans="1:14" ht="34.049999999999997" customHeight="1">
      <c r="A43"/>
      <c r="B43" s="354" t="s">
        <v>136</v>
      </c>
      <c r="C43" s="354" t="s">
        <v>204</v>
      </c>
      <c r="D43" s="354" t="s">
        <v>205</v>
      </c>
      <c r="E43" s="354" t="s">
        <v>206</v>
      </c>
      <c r="F43" s="354" t="s">
        <v>207</v>
      </c>
      <c r="G43" s="355"/>
      <c r="H43"/>
    </row>
    <row r="44" spans="1:14" ht="30" customHeight="1">
      <c r="A44"/>
      <c r="B44" s="50" t="s">
        <v>187</v>
      </c>
      <c r="C44" s="51">
        <f>COUNTIFS('6月 管理表'!$H$12:$H$14,ドロップダウンリスト一覧!$A$3,'6月 管理表'!$G$12:$G$14,"&lt;&gt;対象")</f>
        <v>0</v>
      </c>
      <c r="D44" s="52">
        <f>金額設定!D$27*C44</f>
        <v>0</v>
      </c>
      <c r="E44" s="51">
        <f>COUNTIFS('6月 管理表'!$H$12:$H$14,ドロップダウンリスト一覧!$A$3,'6月 管理表'!$G$12:$G$14,"対象")</f>
        <v>0</v>
      </c>
      <c r="F44" s="52">
        <f>金額設定!D$27*E44</f>
        <v>0</v>
      </c>
      <c r="G44"/>
      <c r="H44"/>
    </row>
    <row r="45" spans="1:14" ht="18">
      <c r="A45"/>
      <c r="B45" s="50" t="s">
        <v>215</v>
      </c>
      <c r="C45" s="51">
        <f>COUNTIFS('6月 管理表'!$H$12:$H$14,ドロップダウンリスト一覧!$A$4,'6月 管理表'!$G$12:$G$14,"&lt;&gt;対象")</f>
        <v>0</v>
      </c>
      <c r="D45" s="52">
        <f>金額設定!D$27*C45</f>
        <v>0</v>
      </c>
      <c r="E45" s="51">
        <f>COUNTIFS('6月 管理表'!$H$12:$H$14,ドロップダウンリスト一覧!$A$4,'6月 管理表'!$G$12:$G$14,"対象")</f>
        <v>0</v>
      </c>
      <c r="F45" s="52">
        <f>金額設定!D$27*E45</f>
        <v>0</v>
      </c>
      <c r="G45"/>
      <c r="H45"/>
    </row>
    <row r="46" spans="1:14" ht="18">
      <c r="A46"/>
      <c r="B46" s="50" t="s">
        <v>216</v>
      </c>
      <c r="C46" s="51">
        <f>COUNTIFS('6月 管理表'!$H$12:$H$14,ドロップダウンリスト一覧!$A$5,'6月 管理表'!$G$12:$G$14,"&lt;&gt;対象")</f>
        <v>0</v>
      </c>
      <c r="D46" s="52">
        <f>金額設定!D$27*C46</f>
        <v>0</v>
      </c>
      <c r="E46" s="51">
        <f>COUNTIFS('6月 管理表'!$H$12:$H$14,ドロップダウンリスト一覧!$A$5,'6月 管理表'!$G$12:$G$14,"対象")</f>
        <v>0</v>
      </c>
      <c r="F46" s="52">
        <f>金額設定!D$27*E46</f>
        <v>0</v>
      </c>
      <c r="G46"/>
      <c r="H46"/>
    </row>
    <row r="47" spans="1:14" ht="18">
      <c r="A47"/>
      <c r="B47" s="50" t="s">
        <v>95</v>
      </c>
      <c r="C47" s="51">
        <f>COUNTIFS('6月 管理表'!$L$12:$L$14,ドロップダウンリスト一覧!$E$3,'6月 管理表'!$G$12:$G$14,"&lt;&gt;対象")+COUNTIFS('6月 管理表'!$M$12:$M$14,ドロップダウンリスト一覧!$E$3,'6月 管理表'!$G$12:$G$14,"&lt;&gt;対象")</f>
        <v>0</v>
      </c>
      <c r="D47" s="52">
        <f>金額設定!D$28*C47</f>
        <v>0</v>
      </c>
      <c r="E47" s="51">
        <f>COUNTIFS('6月 管理表'!$L$12:$L$14,ドロップダウンリスト一覧!$E$3,'6月 管理表'!$G$12:$G$14,"対象")+COUNTIFS('6月 管理表'!$M$12:$M$14,ドロップダウンリスト一覧!$E$3,'6月 管理表'!$G$12:$G$14,"対象")</f>
        <v>0</v>
      </c>
      <c r="F47" s="52">
        <f>金額設定!D$28*E47</f>
        <v>0</v>
      </c>
      <c r="G47"/>
      <c r="H47"/>
    </row>
    <row r="48" spans="1:14" ht="18">
      <c r="A48"/>
      <c r="B48" s="50" t="s">
        <v>159</v>
      </c>
      <c r="C48" s="51">
        <f>COUNTIFS('6月 管理表'!$L$12:$L$14,ドロップダウンリスト一覧!$E$4,'6月 管理表'!$G$12:$G$14,"&lt;&gt;対象")+COUNTIFS('6月 管理表'!$M$12:$M$14,ドロップダウンリスト一覧!$E$4,'6月 管理表'!$G$12:$G$14,"&lt;&gt;対象")</f>
        <v>0</v>
      </c>
      <c r="D48" s="52">
        <f>金額設定!D$29*C48</f>
        <v>0</v>
      </c>
      <c r="E48" s="51">
        <f>COUNTIFS('6月 管理表'!$L$12:$L$14,ドロップダウンリスト一覧!$E$4,'6月 管理表'!$G$12:$G$14,"対象")+COUNTIFS('6月 管理表'!$M$12:$M$14,ドロップダウンリスト一覧!$E$4,'6月 管理表'!$G$12:$G$14,"対象")</f>
        <v>0</v>
      </c>
      <c r="F48" s="52">
        <f>金額設定!D$29*E48</f>
        <v>0</v>
      </c>
      <c r="G48"/>
      <c r="H48"/>
    </row>
    <row r="49" spans="1:8" ht="18">
      <c r="A49"/>
      <c r="B49" s="88" t="s">
        <v>217</v>
      </c>
      <c r="C49" s="53">
        <f>SUM(C44:C46)</f>
        <v>0</v>
      </c>
      <c r="D49" s="54">
        <f>SUM(D44:D48)</f>
        <v>0</v>
      </c>
      <c r="E49" s="53">
        <f>SUM(E44:E46)</f>
        <v>0</v>
      </c>
      <c r="F49" s="54">
        <f>SUM(F44:F48)</f>
        <v>0</v>
      </c>
      <c r="G49"/>
      <c r="H49"/>
    </row>
    <row r="50" spans="1:8" ht="18">
      <c r="A50"/>
      <c r="B50"/>
      <c r="C50"/>
      <c r="D50"/>
      <c r="E50"/>
      <c r="F50"/>
      <c r="G50"/>
      <c r="H50"/>
    </row>
    <row r="51" spans="1:8" ht="19.8">
      <c r="A51"/>
      <c r="B51" s="420" t="s">
        <v>218</v>
      </c>
      <c r="C51" s="420"/>
      <c r="D51" s="420"/>
      <c r="E51" s="421" t="str">
        <f>IF(SUM(E53,E55:E59)=0,"月遅れ該当なし","月遅れあり")</f>
        <v>月遅れ該当なし</v>
      </c>
      <c r="F51" s="422"/>
      <c r="G51"/>
      <c r="H51"/>
    </row>
    <row r="52" spans="1:8" ht="34.049999999999997" customHeight="1">
      <c r="A52"/>
      <c r="B52" s="354" t="s">
        <v>136</v>
      </c>
      <c r="C52" s="354" t="s">
        <v>204</v>
      </c>
      <c r="D52" s="354" t="s">
        <v>205</v>
      </c>
      <c r="E52" s="354" t="s">
        <v>206</v>
      </c>
      <c r="F52" s="354" t="s">
        <v>207</v>
      </c>
      <c r="G52" s="355"/>
      <c r="H52"/>
    </row>
    <row r="53" spans="1:8" ht="18">
      <c r="A53"/>
      <c r="B53" s="50" t="s">
        <v>199</v>
      </c>
      <c r="C53" s="15">
        <v>0</v>
      </c>
      <c r="D53" s="55">
        <f>金額設定!D$31*C53</f>
        <v>0</v>
      </c>
      <c r="E53" s="15">
        <v>0</v>
      </c>
      <c r="F53" s="55">
        <f>金額設定!D$31*E53</f>
        <v>0</v>
      </c>
      <c r="G53"/>
      <c r="H53"/>
    </row>
    <row r="54" spans="1:8" ht="18">
      <c r="A54"/>
      <c r="B54"/>
      <c r="C54"/>
      <c r="D54"/>
      <c r="E54"/>
      <c r="F54"/>
      <c r="G54"/>
      <c r="H54"/>
    </row>
    <row r="55" spans="1:8" ht="18">
      <c r="A55"/>
      <c r="B55" s="50" t="s">
        <v>161</v>
      </c>
      <c r="C55" s="15">
        <v>0</v>
      </c>
      <c r="D55" s="55">
        <f>金額設定!D$32*C55</f>
        <v>0</v>
      </c>
      <c r="E55" s="15">
        <v>0</v>
      </c>
      <c r="F55" s="55">
        <f>金額設定!D$32*E55</f>
        <v>0</v>
      </c>
      <c r="G55"/>
      <c r="H55"/>
    </row>
    <row r="56" spans="1:8" ht="18">
      <c r="A56"/>
      <c r="B56" s="50" t="s">
        <v>162</v>
      </c>
      <c r="C56" s="15">
        <v>0</v>
      </c>
      <c r="D56" s="55">
        <f>金額設定!D$33*C56</f>
        <v>0</v>
      </c>
      <c r="E56" s="15">
        <v>0</v>
      </c>
      <c r="F56" s="55">
        <f>金額設定!D$33*E56</f>
        <v>0</v>
      </c>
      <c r="G56"/>
      <c r="H56"/>
    </row>
    <row r="57" spans="1:8" ht="18">
      <c r="A57"/>
      <c r="B57" s="50" t="s">
        <v>163</v>
      </c>
      <c r="C57" s="15">
        <v>0</v>
      </c>
      <c r="D57" s="55">
        <f>金額設定!D$34*C57</f>
        <v>0</v>
      </c>
      <c r="E57" s="15">
        <v>0</v>
      </c>
      <c r="F57" s="55">
        <f>金額設定!D$34*E57</f>
        <v>0</v>
      </c>
      <c r="G57"/>
      <c r="H57"/>
    </row>
    <row r="58" spans="1:8" ht="18">
      <c r="A58"/>
      <c r="B58" s="50" t="s">
        <v>164</v>
      </c>
      <c r="C58" s="15">
        <v>0</v>
      </c>
      <c r="D58" s="55">
        <f>金額設定!D$35*C58</f>
        <v>0</v>
      </c>
      <c r="E58" s="15">
        <v>0</v>
      </c>
      <c r="F58" s="55">
        <f>金額設定!D$35*E58</f>
        <v>0</v>
      </c>
      <c r="G58"/>
      <c r="H58"/>
    </row>
    <row r="59" spans="1:8" ht="18">
      <c r="A59"/>
      <c r="B59" s="50" t="s">
        <v>165</v>
      </c>
      <c r="C59" s="15">
        <v>0</v>
      </c>
      <c r="D59" s="55">
        <f>金額設定!D$36*C59</f>
        <v>0</v>
      </c>
      <c r="E59" s="15">
        <v>0</v>
      </c>
      <c r="F59" s="55">
        <f>金額設定!D$36*E59</f>
        <v>0</v>
      </c>
      <c r="G59"/>
      <c r="H59"/>
    </row>
    <row r="60" spans="1:8" ht="18">
      <c r="A60"/>
      <c r="B60" s="56" t="s">
        <v>201</v>
      </c>
      <c r="C60" s="57">
        <f>SUM(C55:C59)</f>
        <v>0</v>
      </c>
      <c r="D60" s="58">
        <f>SUM(D55:D59)</f>
        <v>0</v>
      </c>
      <c r="E60" s="57">
        <f>SUM(E55:E59)</f>
        <v>0</v>
      </c>
      <c r="F60" s="58">
        <f>SUM(F55:F59)</f>
        <v>0</v>
      </c>
      <c r="G60"/>
      <c r="H60"/>
    </row>
    <row r="61" spans="1:8" ht="18">
      <c r="A61"/>
      <c r="B61"/>
      <c r="C61"/>
      <c r="D61"/>
      <c r="E61"/>
      <c r="F61"/>
      <c r="G61"/>
      <c r="H61"/>
    </row>
    <row r="62" spans="1:8" ht="18">
      <c r="A62"/>
      <c r="B62"/>
      <c r="C62"/>
      <c r="D62"/>
      <c r="E62"/>
      <c r="F62"/>
      <c r="G62"/>
      <c r="H62"/>
    </row>
    <row r="63" spans="1:8" ht="18">
      <c r="A63"/>
      <c r="B63"/>
      <c r="C63"/>
      <c r="D63"/>
      <c r="E63"/>
      <c r="F63"/>
      <c r="G63"/>
      <c r="H63"/>
    </row>
    <row r="64" spans="1:8" ht="18">
      <c r="A64"/>
      <c r="B64"/>
      <c r="C64"/>
      <c r="D64"/>
      <c r="E64"/>
      <c r="F64"/>
      <c r="G64"/>
      <c r="H64"/>
    </row>
    <row r="65" spans="1:8" ht="18">
      <c r="A65"/>
      <c r="B65"/>
      <c r="C65"/>
      <c r="D65"/>
      <c r="E65"/>
      <c r="F65"/>
      <c r="G65"/>
      <c r="H65"/>
    </row>
    <row r="66" spans="1:8" ht="18">
      <c r="A66"/>
      <c r="B66"/>
      <c r="C66"/>
      <c r="D66"/>
      <c r="E66"/>
      <c r="F66"/>
      <c r="G66"/>
      <c r="H66"/>
    </row>
    <row r="67" spans="1:8" ht="18">
      <c r="A67"/>
      <c r="B67"/>
      <c r="C67"/>
      <c r="D67"/>
      <c r="E67"/>
      <c r="F67"/>
      <c r="G67"/>
      <c r="H67"/>
    </row>
    <row r="68" spans="1:8" ht="18">
      <c r="A68"/>
      <c r="B68"/>
      <c r="C68"/>
      <c r="D68"/>
      <c r="E68"/>
      <c r="F68"/>
      <c r="G68"/>
      <c r="H68"/>
    </row>
    <row r="69" spans="1:8" ht="18">
      <c r="A69"/>
      <c r="B69"/>
      <c r="C69"/>
      <c r="D69"/>
      <c r="E69"/>
      <c r="F69"/>
      <c r="G69"/>
      <c r="H69"/>
    </row>
  </sheetData>
  <sheetProtection algorithmName="SHA-512" hashValue="V9tQgSjT8RRSdf6SpRxWEdWRS7LzeLGFHjHunw4K0qhBtiZ8Seu4Dc75o23A/GBDX0641HdaRz6q3ILalMEPlw==" saltValue="h9D0pk/6bJqCzi89CDecdg==" spinCount="100000" sheet="1" scenarios="1" autoFilter="0"/>
  <mergeCells count="19">
    <mergeCell ref="B17:D17"/>
    <mergeCell ref="E17:F17"/>
    <mergeCell ref="B11:C11"/>
    <mergeCell ref="B12:C12"/>
    <mergeCell ref="B13:C13"/>
    <mergeCell ref="B14:C14"/>
    <mergeCell ref="B15:C15"/>
    <mergeCell ref="B9:C9"/>
    <mergeCell ref="B10:C10"/>
    <mergeCell ref="B2:F2"/>
    <mergeCell ref="B4:F4"/>
    <mergeCell ref="B5:F5"/>
    <mergeCell ref="B6:F6"/>
    <mergeCell ref="B8:F8"/>
    <mergeCell ref="B42:D42"/>
    <mergeCell ref="E42:F42"/>
    <mergeCell ref="B51:D51"/>
    <mergeCell ref="E51:F51"/>
    <mergeCell ref="G39:N40"/>
  </mergeCells>
  <phoneticPr fontId="2"/>
  <conditionalFormatting sqref="C19:F34 C38:F38">
    <cfRule type="expression" dxfId="187" priority="3" stopIfTrue="1">
      <formula>AND($D19=0,$F19=0)</formula>
    </cfRule>
  </conditionalFormatting>
  <conditionalFormatting sqref="C44:F48">
    <cfRule type="expression" dxfId="186" priority="7" stopIfTrue="1">
      <formula>AND($D44=0,$F44=0)</formula>
    </cfRule>
  </conditionalFormatting>
  <conditionalFormatting sqref="E17">
    <cfRule type="expression" dxfId="185" priority="2" stopIfTrue="1">
      <formula>$E17="月遅れあり"</formula>
    </cfRule>
  </conditionalFormatting>
  <conditionalFormatting sqref="E42">
    <cfRule type="expression" dxfId="184" priority="5" stopIfTrue="1">
      <formula>$E42="月遅れ該当なし"</formula>
    </cfRule>
    <cfRule type="expression" dxfId="183" priority="6" stopIfTrue="1">
      <formula>$E42="月遅れあり"</formula>
    </cfRule>
  </conditionalFormatting>
  <conditionalFormatting sqref="E51">
    <cfRule type="expression" dxfId="182" priority="8" stopIfTrue="1">
      <formula>$E51="月遅れ該当なし"</formula>
    </cfRule>
    <cfRule type="expression" dxfId="181" priority="9" stopIfTrue="1">
      <formula>$E51="月遅れあり"</formula>
    </cfRule>
  </conditionalFormatting>
  <conditionalFormatting sqref="E17:F17">
    <cfRule type="expression" dxfId="180" priority="1" stopIfTrue="1">
      <formula>$E17="月遅れ該当なし"</formula>
    </cfRule>
  </conditionalFormatting>
  <pageMargins left="0.7" right="0.7" top="0.75" bottom="0.75" header="0.3" footer="0.3"/>
  <pageSetup paperSize="9" scale="3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vt:i4>
      </vt:variant>
    </vt:vector>
  </HeadingPairs>
  <TitlesOfParts>
    <vt:vector size="31" baseType="lpstr">
      <vt:lpstr>はじめに</vt:lpstr>
      <vt:lpstr>記入例</vt:lpstr>
      <vt:lpstr>金額設定</vt:lpstr>
      <vt:lpstr>4月 管理表</vt:lpstr>
      <vt:lpstr>4月 売上表</vt:lpstr>
      <vt:lpstr>5月 管理表</vt:lpstr>
      <vt:lpstr>5月 売上表</vt:lpstr>
      <vt:lpstr>6月 管理表</vt:lpstr>
      <vt:lpstr>6月 売上表</vt:lpstr>
      <vt:lpstr>7月 管理表</vt:lpstr>
      <vt:lpstr>7月 売上表</vt:lpstr>
      <vt:lpstr>8月 管理表</vt:lpstr>
      <vt:lpstr>8月 売上表</vt:lpstr>
      <vt:lpstr>9月 管理表</vt:lpstr>
      <vt:lpstr>9月 売上表</vt:lpstr>
      <vt:lpstr>10月 管理表</vt:lpstr>
      <vt:lpstr>10月 売上表</vt:lpstr>
      <vt:lpstr>11月 管理表</vt:lpstr>
      <vt:lpstr>11月 売上表</vt:lpstr>
      <vt:lpstr>12月 管理表</vt:lpstr>
      <vt:lpstr>12月 売上表</vt:lpstr>
      <vt:lpstr>1月 管理表</vt:lpstr>
      <vt:lpstr>1月 売上表</vt:lpstr>
      <vt:lpstr>2月 管理表</vt:lpstr>
      <vt:lpstr>2月 売上表</vt:lpstr>
      <vt:lpstr>3月 管理表</vt:lpstr>
      <vt:lpstr>3月 売上表</vt:lpstr>
      <vt:lpstr>年間売上一覧表</vt:lpstr>
      <vt:lpstr>ドロップダウンリスト一覧</vt:lpstr>
      <vt:lpstr>使用年度</vt:lpstr>
      <vt:lpstr>処遇改善加算率リスト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2023-04-04T12:12:37Z</dcterms:created>
  <dcterms:modified xsi:type="dcterms:W3CDTF">2026-07-12T13:45:29Z</dcterms:modified>
</cp:coreProperties>
</file>

<file path=userCustomization/customUI.xml><?xml version="1.0" encoding="utf-8"?>
<mso:customUI xmlns:doc="http://schemas.microsoft.com/office/2006/01/customui/currentDocument" xmlns:mso="http://schemas.microsoft.com/office/2006/01/customui">
  <mso:ribbon>
    <mso:qat>
      <mso:documentControls>
        <mso:button idQ="doc:選択中のシートのコピー_1" visible="true" label="選択中のシートのコピー" imageMso="ShapesDuplicate" onAction="選択中のシートのコピー"/>
      </mso:documentControls>
    </mso:qat>
  </mso:ribbon>
</mso:customUI>
</file>